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to_zoši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implementacia\INTEREG\DYU6\ZoP\"/>
    </mc:Choice>
  </mc:AlternateContent>
  <xr:revisionPtr revIDLastSave="0" documentId="13_ncr:1_{3A9DC5D4-8704-4C49-859F-288E9F9E3234}" xr6:coauthVersionLast="47" xr6:coauthVersionMax="47" xr10:uidLastSave="{00000000-0000-0000-0000-000000000000}"/>
  <bookViews>
    <workbookView xWindow="-28920" yWindow="1200" windowWidth="29040" windowHeight="15720" firstSheet="1" activeTab="1" xr2:uid="{00000000-000D-0000-FFFF-FFFF00000000}"/>
  </bookViews>
  <sheets>
    <sheet name="Evidencia prijatých žiadostí" sheetId="1" r:id="rId1"/>
    <sheet name="Sledovanie čerpania rozpočtu" sheetId="2" r:id="rId2"/>
    <sheet name="Čerpanie podľa žiadostí" sheetId="3" r:id="rId3"/>
    <sheet name="Nezrovnalosti" sheetId="6" r:id="rId4"/>
    <sheet name="Hárok4" sheetId="8" r:id="rId5"/>
  </sheets>
  <externalReferences>
    <externalReference r:id="rId6"/>
  </externalReferences>
  <definedNames>
    <definedName name="_xlnm._FilterDatabase" localSheetId="2" hidden="1">'Čerpanie podľa žiadostí'!$A$2:$M$972</definedName>
    <definedName name="_xlnm._FilterDatabase" localSheetId="0" hidden="1">'Evidencia prijatých žiadostí'!$A$2:$M$134</definedName>
    <definedName name="_xlnm._FilterDatabase" localSheetId="1" hidden="1">'Sledovanie čerpania rozpočtu'!$A$2:$P$51</definedName>
    <definedName name="Číslo_položky_rozpočtu" localSheetId="1">'[1]Čerpanie podľa žiadostí'!$B$3</definedName>
    <definedName name="Číslo_položky_rozpočtu">'Sledovanie čerpania rozpočtu'!$A$4:$A$51</definedName>
    <definedName name="_xlnm.Print_Titles" localSheetId="0">'Evidencia prijatých žiadostí'!$2:$2</definedName>
    <definedName name="_xlnm.Print_Area" localSheetId="0">'Evidencia prijatých žiadostí'!$A$1:$L$134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C52" i="3" l="1"/>
  <c r="E53" i="3"/>
  <c r="D53" i="3"/>
  <c r="C53" i="3"/>
  <c r="J4" i="3"/>
  <c r="E4" i="3"/>
  <c r="D4" i="3"/>
  <c r="C4" i="3"/>
  <c r="L5" i="2"/>
  <c r="Q5" i="2" s="1"/>
  <c r="L6" i="2"/>
  <c r="N6" i="2" s="1"/>
  <c r="L7" i="2"/>
  <c r="N7" i="2" s="1"/>
  <c r="L8" i="2"/>
  <c r="Q8" i="2" s="1"/>
  <c r="L9" i="2"/>
  <c r="Q9" i="2" s="1"/>
  <c r="L10" i="2"/>
  <c r="N10" i="2" s="1"/>
  <c r="L11" i="2"/>
  <c r="N11" i="2" s="1"/>
  <c r="L12" i="2"/>
  <c r="N12" i="2" s="1"/>
  <c r="L13" i="2"/>
  <c r="Q13" i="2" s="1"/>
  <c r="L14" i="2"/>
  <c r="N14" i="2" s="1"/>
  <c r="L15" i="2"/>
  <c r="Q15" i="2" s="1"/>
  <c r="L16" i="2"/>
  <c r="L18" i="2"/>
  <c r="N18" i="2" s="1"/>
  <c r="L19" i="2"/>
  <c r="N19" i="2" s="1"/>
  <c r="L20" i="2"/>
  <c r="N20" i="2" s="1"/>
  <c r="L21" i="2"/>
  <c r="N21" i="2" s="1"/>
  <c r="L22" i="2"/>
  <c r="N22" i="2" s="1"/>
  <c r="L23" i="2"/>
  <c r="N23" i="2" s="1"/>
  <c r="L24" i="2"/>
  <c r="N24" i="2" s="1"/>
  <c r="L25" i="2"/>
  <c r="N25" i="2" s="1"/>
  <c r="L26" i="2"/>
  <c r="L27" i="2"/>
  <c r="N27" i="2" s="1"/>
  <c r="L28" i="2"/>
  <c r="Q28" i="2" s="1"/>
  <c r="L29" i="2"/>
  <c r="Q29" i="2" s="1"/>
  <c r="L30" i="2"/>
  <c r="N30" i="2" s="1"/>
  <c r="L31" i="2"/>
  <c r="N31" i="2" s="1"/>
  <c r="L33" i="2"/>
  <c r="N33" i="2" s="1"/>
  <c r="L34" i="2"/>
  <c r="Q34" i="2" s="1"/>
  <c r="L35" i="2"/>
  <c r="N35" i="2" s="1"/>
  <c r="L36" i="2"/>
  <c r="N36" i="2" s="1"/>
  <c r="L37" i="2"/>
  <c r="N37" i="2" s="1"/>
  <c r="L38" i="2"/>
  <c r="N38" i="2" s="1"/>
  <c r="L39" i="2"/>
  <c r="N39" i="2" s="1"/>
  <c r="L40" i="2"/>
  <c r="N40" i="2" s="1"/>
  <c r="L41" i="2"/>
  <c r="Q41" i="2" s="1"/>
  <c r="L42" i="2"/>
  <c r="Q42" i="2" s="1"/>
  <c r="L43" i="2"/>
  <c r="N43" i="2" s="1"/>
  <c r="L44" i="2"/>
  <c r="N44" i="2" s="1"/>
  <c r="L45" i="2"/>
  <c r="N45" i="2" s="1"/>
  <c r="L46" i="2"/>
  <c r="N46" i="2" s="1"/>
  <c r="L47" i="2"/>
  <c r="N47" i="2" s="1"/>
  <c r="L48" i="2"/>
  <c r="N48" i="2" s="1"/>
  <c r="L49" i="2"/>
  <c r="N49" i="2" s="1"/>
  <c r="L50" i="2"/>
  <c r="N50" i="2" s="1"/>
  <c r="L51" i="2"/>
  <c r="N51" i="2" s="1"/>
  <c r="K5" i="2"/>
  <c r="K6" i="2"/>
  <c r="K7" i="2"/>
  <c r="K8" i="2"/>
  <c r="K9" i="2"/>
  <c r="K10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J5" i="2"/>
  <c r="O5" i="2" s="1"/>
  <c r="J6" i="2"/>
  <c r="O6" i="2" s="1"/>
  <c r="J7" i="2"/>
  <c r="S7" i="2" s="1"/>
  <c r="J8" i="2"/>
  <c r="O8" i="2" s="1"/>
  <c r="J9" i="2"/>
  <c r="O9" i="2" s="1"/>
  <c r="J10" i="2"/>
  <c r="O10" i="2" s="1"/>
  <c r="J11" i="2"/>
  <c r="O11" i="2" s="1"/>
  <c r="J12" i="2"/>
  <c r="S12" i="2" s="1"/>
  <c r="J13" i="2"/>
  <c r="S13" i="2" s="1"/>
  <c r="J14" i="2"/>
  <c r="S14" i="2" s="1"/>
  <c r="J15" i="2"/>
  <c r="S15" i="2" s="1"/>
  <c r="J16" i="2"/>
  <c r="S16" i="2" s="1"/>
  <c r="J18" i="2"/>
  <c r="J19" i="2"/>
  <c r="S19" i="2" s="1"/>
  <c r="J20" i="2"/>
  <c r="J21" i="2"/>
  <c r="J22" i="2"/>
  <c r="J23" i="2"/>
  <c r="J24" i="2"/>
  <c r="J25" i="2"/>
  <c r="J26" i="2"/>
  <c r="J27" i="2"/>
  <c r="J28" i="2"/>
  <c r="J29" i="2"/>
  <c r="J30" i="2"/>
  <c r="J31" i="2"/>
  <c r="J33" i="2"/>
  <c r="O33" i="2" s="1"/>
  <c r="J34" i="2"/>
  <c r="O34" i="2" s="1"/>
  <c r="J35" i="2"/>
  <c r="O35" i="2" s="1"/>
  <c r="J36" i="2"/>
  <c r="O36" i="2" s="1"/>
  <c r="J37" i="2"/>
  <c r="O37" i="2" s="1"/>
  <c r="J38" i="2"/>
  <c r="O38" i="2" s="1"/>
  <c r="J39" i="2"/>
  <c r="O39" i="2" s="1"/>
  <c r="J40" i="2"/>
  <c r="O40" i="2" s="1"/>
  <c r="J41" i="2"/>
  <c r="O41" i="2" s="1"/>
  <c r="J42" i="2"/>
  <c r="O42" i="2" s="1"/>
  <c r="J43" i="2"/>
  <c r="O43" i="2" s="1"/>
  <c r="J44" i="2"/>
  <c r="O44" i="2" s="1"/>
  <c r="J45" i="2"/>
  <c r="O45" i="2" s="1"/>
  <c r="J46" i="2"/>
  <c r="O46" i="2" s="1"/>
  <c r="J47" i="2"/>
  <c r="O47" i="2" s="1"/>
  <c r="J48" i="2"/>
  <c r="O48" i="2" s="1"/>
  <c r="J49" i="2"/>
  <c r="O49" i="2" s="1"/>
  <c r="J50" i="2"/>
  <c r="O50" i="2" s="1"/>
  <c r="J51" i="2"/>
  <c r="O51" i="2" s="1"/>
  <c r="I5" i="2"/>
  <c r="I6" i="2"/>
  <c r="I7" i="2"/>
  <c r="I8" i="2"/>
  <c r="I9" i="2"/>
  <c r="I10" i="2"/>
  <c r="I11" i="2"/>
  <c r="I12" i="2"/>
  <c r="I13" i="2"/>
  <c r="I14" i="2"/>
  <c r="I15" i="2"/>
  <c r="I16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C3" i="3"/>
  <c r="D3" i="3"/>
  <c r="E3" i="3"/>
  <c r="J3" i="3"/>
  <c r="C5" i="3"/>
  <c r="D5" i="3"/>
  <c r="E5" i="3"/>
  <c r="J5" i="3"/>
  <c r="C6" i="3"/>
  <c r="D6" i="3"/>
  <c r="E6" i="3"/>
  <c r="J6" i="3"/>
  <c r="C7" i="3"/>
  <c r="D7" i="3"/>
  <c r="E7" i="3"/>
  <c r="J7" i="3"/>
  <c r="C8" i="3"/>
  <c r="D8" i="3"/>
  <c r="E8" i="3"/>
  <c r="J8" i="3"/>
  <c r="C9" i="3"/>
  <c r="D9" i="3"/>
  <c r="E9" i="3"/>
  <c r="J9" i="3"/>
  <c r="C10" i="3"/>
  <c r="D10" i="3"/>
  <c r="E10" i="3"/>
  <c r="J10" i="3"/>
  <c r="C11" i="3"/>
  <c r="D11" i="3"/>
  <c r="E11" i="3"/>
  <c r="J11" i="3"/>
  <c r="C12" i="3"/>
  <c r="D12" i="3"/>
  <c r="E12" i="3"/>
  <c r="J12" i="3"/>
  <c r="C13" i="3"/>
  <c r="D13" i="3"/>
  <c r="E13" i="3"/>
  <c r="J13" i="3"/>
  <c r="C14" i="3"/>
  <c r="D14" i="3"/>
  <c r="E14" i="3"/>
  <c r="J14" i="3"/>
  <c r="C15" i="3"/>
  <c r="D15" i="3"/>
  <c r="E15" i="3"/>
  <c r="J15" i="3"/>
  <c r="C16" i="3"/>
  <c r="D16" i="3"/>
  <c r="E16" i="3"/>
  <c r="J16" i="3"/>
  <c r="C17" i="3"/>
  <c r="D17" i="3"/>
  <c r="E17" i="3"/>
  <c r="J17" i="3"/>
  <c r="C18" i="3"/>
  <c r="D18" i="3"/>
  <c r="E18" i="3"/>
  <c r="J18" i="3"/>
  <c r="C19" i="3"/>
  <c r="D19" i="3"/>
  <c r="E19" i="3"/>
  <c r="J19" i="3"/>
  <c r="C20" i="3"/>
  <c r="D20" i="3"/>
  <c r="E20" i="3"/>
  <c r="J20" i="3"/>
  <c r="C21" i="3"/>
  <c r="D21" i="3"/>
  <c r="E21" i="3"/>
  <c r="J21" i="3"/>
  <c r="C22" i="3"/>
  <c r="D22" i="3"/>
  <c r="E22" i="3"/>
  <c r="J22" i="3"/>
  <c r="C23" i="3"/>
  <c r="D23" i="3"/>
  <c r="E23" i="3"/>
  <c r="J23" i="3"/>
  <c r="C24" i="3"/>
  <c r="D24" i="3"/>
  <c r="E24" i="3"/>
  <c r="J24" i="3"/>
  <c r="C25" i="3"/>
  <c r="D25" i="3"/>
  <c r="E25" i="3"/>
  <c r="J25" i="3"/>
  <c r="C26" i="3"/>
  <c r="D26" i="3"/>
  <c r="E26" i="3"/>
  <c r="J26" i="3"/>
  <c r="C27" i="3"/>
  <c r="D27" i="3"/>
  <c r="E27" i="3"/>
  <c r="J27" i="3"/>
  <c r="C28" i="3"/>
  <c r="D28" i="3"/>
  <c r="E28" i="3"/>
  <c r="J28" i="3"/>
  <c r="C29" i="3"/>
  <c r="D29" i="3"/>
  <c r="E29" i="3"/>
  <c r="J29" i="3"/>
  <c r="C30" i="3"/>
  <c r="D30" i="3"/>
  <c r="E30" i="3"/>
  <c r="J30" i="3"/>
  <c r="C31" i="3"/>
  <c r="D31" i="3"/>
  <c r="E31" i="3"/>
  <c r="J31" i="3"/>
  <c r="C32" i="3"/>
  <c r="D32" i="3"/>
  <c r="E32" i="3"/>
  <c r="J32" i="3"/>
  <c r="C33" i="3"/>
  <c r="D33" i="3"/>
  <c r="E33" i="3"/>
  <c r="J33" i="3"/>
  <c r="C34" i="3"/>
  <c r="D34" i="3"/>
  <c r="E34" i="3"/>
  <c r="J34" i="3"/>
  <c r="C35" i="3"/>
  <c r="D35" i="3"/>
  <c r="E35" i="3"/>
  <c r="J35" i="3"/>
  <c r="I4" i="2"/>
  <c r="O18" i="2" l="1"/>
  <c r="S18" i="2"/>
  <c r="O20" i="2"/>
  <c r="S20" i="2"/>
  <c r="O21" i="2"/>
  <c r="S21" i="2"/>
  <c r="O22" i="2"/>
  <c r="S22" i="2"/>
  <c r="O23" i="2"/>
  <c r="S23" i="2"/>
  <c r="O24" i="2"/>
  <c r="S24" i="2"/>
  <c r="O25" i="2"/>
  <c r="S25" i="2"/>
  <c r="O26" i="2"/>
  <c r="S26" i="2"/>
  <c r="O27" i="2"/>
  <c r="S27" i="2"/>
  <c r="O28" i="2"/>
  <c r="S28" i="2"/>
  <c r="O29" i="2"/>
  <c r="S29" i="2"/>
  <c r="O30" i="2"/>
  <c r="S30" i="2"/>
  <c r="O31" i="2"/>
  <c r="S31" i="2"/>
  <c r="O19" i="2"/>
  <c r="Q50" i="2"/>
  <c r="Q38" i="2"/>
  <c r="Q46" i="2"/>
  <c r="Q33" i="2"/>
  <c r="Q44" i="2"/>
  <c r="Q31" i="2"/>
  <c r="Q45" i="2"/>
  <c r="Q43" i="2"/>
  <c r="Q30" i="2"/>
  <c r="Q37" i="2"/>
  <c r="Q35" i="2"/>
  <c r="Q49" i="2"/>
  <c r="Q36" i="2"/>
  <c r="Q40" i="2"/>
  <c r="Q27" i="2"/>
  <c r="Q48" i="2"/>
  <c r="Q47" i="2"/>
  <c r="Q51" i="2"/>
  <c r="Q39" i="2"/>
  <c r="S47" i="2"/>
  <c r="S46" i="2"/>
  <c r="S45" i="2"/>
  <c r="S49" i="2"/>
  <c r="S48" i="2"/>
  <c r="S37" i="2"/>
  <c r="S39" i="2"/>
  <c r="S38" i="2"/>
  <c r="S36" i="2"/>
  <c r="S35" i="2"/>
  <c r="S51" i="2"/>
  <c r="S34" i="2"/>
  <c r="S50" i="2"/>
  <c r="S33" i="2"/>
  <c r="S44" i="2"/>
  <c r="S43" i="2"/>
  <c r="S42" i="2"/>
  <c r="S41" i="2"/>
  <c r="S40" i="2"/>
  <c r="M50" i="2"/>
  <c r="M11" i="2"/>
  <c r="M49" i="2"/>
  <c r="Q22" i="2"/>
  <c r="Q21" i="2"/>
  <c r="M26" i="2"/>
  <c r="N9" i="2"/>
  <c r="M46" i="2"/>
  <c r="M21" i="2"/>
  <c r="M8" i="2"/>
  <c r="M41" i="2"/>
  <c r="M28" i="2"/>
  <c r="M12" i="2"/>
  <c r="Q7" i="2"/>
  <c r="N8" i="2"/>
  <c r="Q19" i="2"/>
  <c r="M31" i="2"/>
  <c r="M6" i="2"/>
  <c r="M43" i="2"/>
  <c r="M18" i="2"/>
  <c r="M51" i="2"/>
  <c r="M13" i="2"/>
  <c r="O16" i="2"/>
  <c r="M44" i="2"/>
  <c r="M19" i="2"/>
  <c r="N5" i="2"/>
  <c r="Q6" i="2"/>
  <c r="M30" i="2"/>
  <c r="M25" i="2"/>
  <c r="M5" i="2"/>
  <c r="M37" i="2"/>
  <c r="M24" i="2"/>
  <c r="M34" i="2"/>
  <c r="N34" i="2"/>
  <c r="M40" i="2"/>
  <c r="M27" i="2"/>
  <c r="M14" i="2"/>
  <c r="M38" i="2"/>
  <c r="S5" i="2"/>
  <c r="O14" i="2"/>
  <c r="O7" i="2"/>
  <c r="M48" i="2"/>
  <c r="M36" i="2"/>
  <c r="M23" i="2"/>
  <c r="M10" i="2"/>
  <c r="Q10" i="2"/>
  <c r="M47" i="2"/>
  <c r="M39" i="2"/>
  <c r="N26" i="2"/>
  <c r="S6" i="2"/>
  <c r="M35" i="2"/>
  <c r="M22" i="2"/>
  <c r="M9" i="2"/>
  <c r="N13" i="2"/>
  <c r="M45" i="2"/>
  <c r="M33" i="2"/>
  <c r="M20" i="2"/>
  <c r="M7" i="2"/>
  <c r="M42" i="2"/>
  <c r="M29" i="2"/>
  <c r="M16" i="2"/>
  <c r="N42" i="2"/>
  <c r="N29" i="2"/>
  <c r="N16" i="2"/>
  <c r="O13" i="2"/>
  <c r="N41" i="2"/>
  <c r="N28" i="2"/>
  <c r="N15" i="2"/>
  <c r="O12" i="2"/>
  <c r="Q20" i="2"/>
  <c r="M15" i="2"/>
  <c r="O15" i="2"/>
  <c r="Q18" i="2"/>
  <c r="S11" i="2"/>
  <c r="Q16" i="2"/>
  <c r="Q26" i="2"/>
  <c r="Q14" i="2"/>
  <c r="Q24" i="2"/>
  <c r="S10" i="2"/>
  <c r="S9" i="2"/>
  <c r="S8" i="2"/>
  <c r="Q25" i="2"/>
  <c r="Q12" i="2"/>
  <c r="Q11" i="2"/>
  <c r="Q23" i="2"/>
  <c r="C581" i="3"/>
  <c r="D581" i="3"/>
  <c r="E581" i="3"/>
  <c r="J581" i="3"/>
  <c r="C582" i="3"/>
  <c r="D582" i="3"/>
  <c r="E582" i="3"/>
  <c r="J582" i="3"/>
  <c r="C583" i="3"/>
  <c r="D583" i="3"/>
  <c r="E583" i="3"/>
  <c r="J583" i="3"/>
  <c r="C584" i="3"/>
  <c r="D584" i="3"/>
  <c r="E584" i="3"/>
  <c r="J584" i="3"/>
  <c r="C585" i="3"/>
  <c r="D585" i="3"/>
  <c r="E585" i="3"/>
  <c r="J585" i="3"/>
  <c r="C586" i="3"/>
  <c r="D586" i="3"/>
  <c r="E586" i="3"/>
  <c r="J586" i="3"/>
  <c r="C587" i="3"/>
  <c r="D587" i="3"/>
  <c r="E587" i="3"/>
  <c r="J587" i="3"/>
  <c r="C588" i="3"/>
  <c r="D588" i="3"/>
  <c r="E588" i="3"/>
  <c r="J588" i="3"/>
  <c r="C589" i="3"/>
  <c r="D589" i="3"/>
  <c r="E589" i="3"/>
  <c r="J589" i="3"/>
  <c r="C590" i="3"/>
  <c r="D590" i="3"/>
  <c r="E590" i="3"/>
  <c r="J590" i="3"/>
  <c r="C591" i="3"/>
  <c r="D591" i="3"/>
  <c r="E591" i="3"/>
  <c r="J591" i="3"/>
  <c r="C592" i="3"/>
  <c r="D592" i="3"/>
  <c r="E592" i="3"/>
  <c r="J592" i="3"/>
  <c r="C593" i="3"/>
  <c r="D593" i="3"/>
  <c r="E593" i="3"/>
  <c r="J593" i="3"/>
  <c r="C594" i="3"/>
  <c r="D594" i="3"/>
  <c r="E594" i="3"/>
  <c r="J594" i="3"/>
  <c r="C595" i="3"/>
  <c r="D595" i="3"/>
  <c r="E595" i="3"/>
  <c r="J595" i="3"/>
  <c r="C596" i="3"/>
  <c r="D596" i="3"/>
  <c r="E596" i="3"/>
  <c r="J596" i="3"/>
  <c r="C597" i="3"/>
  <c r="D597" i="3"/>
  <c r="E597" i="3"/>
  <c r="J597" i="3"/>
  <c r="C598" i="3"/>
  <c r="D598" i="3"/>
  <c r="E598" i="3"/>
  <c r="J598" i="3"/>
  <c r="C599" i="3"/>
  <c r="D599" i="3"/>
  <c r="E599" i="3"/>
  <c r="J599" i="3"/>
  <c r="C600" i="3"/>
  <c r="D600" i="3"/>
  <c r="E600" i="3"/>
  <c r="J600" i="3"/>
  <c r="C601" i="3"/>
  <c r="D601" i="3"/>
  <c r="E601" i="3"/>
  <c r="J601" i="3"/>
  <c r="C602" i="3"/>
  <c r="D602" i="3"/>
  <c r="E602" i="3"/>
  <c r="J602" i="3"/>
  <c r="C603" i="3"/>
  <c r="D603" i="3"/>
  <c r="E603" i="3"/>
  <c r="J603" i="3"/>
  <c r="C604" i="3"/>
  <c r="D604" i="3"/>
  <c r="E604" i="3"/>
  <c r="J604" i="3"/>
  <c r="C605" i="3"/>
  <c r="D605" i="3"/>
  <c r="E605" i="3"/>
  <c r="J605" i="3"/>
  <c r="C606" i="3"/>
  <c r="D606" i="3"/>
  <c r="E606" i="3"/>
  <c r="J606" i="3"/>
  <c r="C607" i="3"/>
  <c r="D607" i="3"/>
  <c r="E607" i="3"/>
  <c r="J607" i="3"/>
  <c r="C608" i="3"/>
  <c r="D608" i="3"/>
  <c r="E608" i="3"/>
  <c r="J608" i="3"/>
  <c r="C609" i="3"/>
  <c r="D609" i="3"/>
  <c r="E609" i="3"/>
  <c r="J609" i="3"/>
  <c r="J305" i="3" l="1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J36" i="3" l="1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 l="1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D174" i="3"/>
  <c r="C175" i="3"/>
  <c r="D175" i="3"/>
  <c r="C176" i="3"/>
  <c r="D176" i="3"/>
  <c r="C177" i="3"/>
  <c r="D177" i="3"/>
  <c r="C178" i="3"/>
  <c r="D178" i="3"/>
  <c r="C179" i="3"/>
  <c r="D179" i="3"/>
  <c r="C180" i="3"/>
  <c r="D180" i="3"/>
  <c r="C181" i="3"/>
  <c r="D181" i="3"/>
  <c r="C182" i="3" l="1"/>
  <c r="D182" i="3"/>
  <c r="C183" i="3"/>
  <c r="D183" i="3"/>
  <c r="C184" i="3"/>
  <c r="D184" i="3"/>
  <c r="C185" i="3"/>
  <c r="D185" i="3"/>
  <c r="C186" i="3"/>
  <c r="D186" i="3"/>
  <c r="C187" i="3"/>
  <c r="D187" i="3"/>
  <c r="C188" i="3"/>
  <c r="D188" i="3"/>
  <c r="C189" i="3"/>
  <c r="D189" i="3"/>
  <c r="C190" i="3"/>
  <c r="D190" i="3"/>
  <c r="C191" i="3"/>
  <c r="D191" i="3"/>
  <c r="C192" i="3"/>
  <c r="D192" i="3"/>
  <c r="C193" i="3"/>
  <c r="D193" i="3"/>
  <c r="C194" i="3"/>
  <c r="D194" i="3"/>
  <c r="C195" i="3"/>
  <c r="D195" i="3"/>
  <c r="C196" i="3"/>
  <c r="D196" i="3"/>
  <c r="C197" i="3"/>
  <c r="D197" i="3"/>
  <c r="C198" i="3"/>
  <c r="D198" i="3"/>
  <c r="C199" i="3"/>
  <c r="D199" i="3"/>
  <c r="C200" i="3"/>
  <c r="D200" i="3"/>
  <c r="C201" i="3"/>
  <c r="D201" i="3"/>
  <c r="C202" i="3"/>
  <c r="D202" i="3"/>
  <c r="C203" i="3"/>
  <c r="D203" i="3"/>
  <c r="C204" i="3"/>
  <c r="D204" i="3"/>
  <c r="C205" i="3"/>
  <c r="D205" i="3"/>
  <c r="C206" i="3"/>
  <c r="D206" i="3"/>
  <c r="C207" i="3"/>
  <c r="D207" i="3"/>
  <c r="C208" i="3"/>
  <c r="D208" i="3"/>
  <c r="C209" i="3"/>
  <c r="D209" i="3"/>
  <c r="C210" i="3"/>
  <c r="D210" i="3"/>
  <c r="C211" i="3"/>
  <c r="D211" i="3"/>
  <c r="C212" i="3"/>
  <c r="D212" i="3"/>
  <c r="C213" i="3"/>
  <c r="D213" i="3"/>
  <c r="C214" i="3"/>
  <c r="D214" i="3"/>
  <c r="C215" i="3"/>
  <c r="D215" i="3"/>
  <c r="C216" i="3"/>
  <c r="D216" i="3"/>
  <c r="C217" i="3"/>
  <c r="D217" i="3"/>
  <c r="C218" i="3"/>
  <c r="D218" i="3"/>
  <c r="C219" i="3"/>
  <c r="D219" i="3"/>
  <c r="C220" i="3"/>
  <c r="D220" i="3"/>
  <c r="C221" i="3"/>
  <c r="D221" i="3"/>
  <c r="C222" i="3"/>
  <c r="D222" i="3"/>
  <c r="E222" i="3"/>
  <c r="C223" i="3"/>
  <c r="D223" i="3"/>
  <c r="E223" i="3"/>
  <c r="C224" i="3"/>
  <c r="D224" i="3"/>
  <c r="E224" i="3"/>
  <c r="C225" i="3"/>
  <c r="D225" i="3"/>
  <c r="E225" i="3"/>
  <c r="C226" i="3"/>
  <c r="D226" i="3"/>
  <c r="E226" i="3"/>
  <c r="C227" i="3"/>
  <c r="D227" i="3"/>
  <c r="E227" i="3"/>
  <c r="C228" i="3"/>
  <c r="D228" i="3"/>
  <c r="E228" i="3"/>
  <c r="C229" i="3"/>
  <c r="D229" i="3"/>
  <c r="E229" i="3"/>
  <c r="C230" i="3"/>
  <c r="D230" i="3"/>
  <c r="E230" i="3"/>
  <c r="C231" i="3"/>
  <c r="D231" i="3"/>
  <c r="E231" i="3"/>
  <c r="C232" i="3"/>
  <c r="D232" i="3"/>
  <c r="E232" i="3"/>
  <c r="C233" i="3"/>
  <c r="D233" i="3"/>
  <c r="E233" i="3"/>
  <c r="C234" i="3"/>
  <c r="D234" i="3"/>
  <c r="E234" i="3"/>
  <c r="C235" i="3"/>
  <c r="D235" i="3"/>
  <c r="E235" i="3"/>
  <c r="C236" i="3"/>
  <c r="D236" i="3"/>
  <c r="E236" i="3"/>
  <c r="C237" i="3"/>
  <c r="D237" i="3"/>
  <c r="E237" i="3"/>
  <c r="C238" i="3"/>
  <c r="D238" i="3"/>
  <c r="E238" i="3"/>
  <c r="C239" i="3"/>
  <c r="D239" i="3"/>
  <c r="E239" i="3"/>
  <c r="J239" i="3"/>
  <c r="C240" i="3"/>
  <c r="D240" i="3"/>
  <c r="E240" i="3"/>
  <c r="J240" i="3"/>
  <c r="C241" i="3"/>
  <c r="D241" i="3"/>
  <c r="E241" i="3"/>
  <c r="J241" i="3"/>
  <c r="C242" i="3"/>
  <c r="D242" i="3"/>
  <c r="E242" i="3"/>
  <c r="J242" i="3"/>
  <c r="C243" i="3"/>
  <c r="D243" i="3"/>
  <c r="E243" i="3"/>
  <c r="J243" i="3"/>
  <c r="C244" i="3"/>
  <c r="D244" i="3"/>
  <c r="E244" i="3"/>
  <c r="J244" i="3"/>
  <c r="C245" i="3"/>
  <c r="D245" i="3"/>
  <c r="E245" i="3"/>
  <c r="J245" i="3"/>
  <c r="C246" i="3"/>
  <c r="D246" i="3"/>
  <c r="E246" i="3"/>
  <c r="J246" i="3"/>
  <c r="C247" i="3"/>
  <c r="D247" i="3"/>
  <c r="E247" i="3"/>
  <c r="J247" i="3"/>
  <c r="C248" i="3"/>
  <c r="D248" i="3"/>
  <c r="E248" i="3"/>
  <c r="J248" i="3"/>
  <c r="C249" i="3"/>
  <c r="D249" i="3"/>
  <c r="E249" i="3"/>
  <c r="J249" i="3"/>
  <c r="C250" i="3"/>
  <c r="D250" i="3"/>
  <c r="E250" i="3"/>
  <c r="J250" i="3"/>
  <c r="C251" i="3"/>
  <c r="D251" i="3"/>
  <c r="E251" i="3"/>
  <c r="J251" i="3"/>
  <c r="C252" i="3"/>
  <c r="D252" i="3"/>
  <c r="E252" i="3"/>
  <c r="J252" i="3"/>
  <c r="C253" i="3"/>
  <c r="D253" i="3"/>
  <c r="E253" i="3"/>
  <c r="J253" i="3"/>
  <c r="C254" i="3"/>
  <c r="D254" i="3"/>
  <c r="E254" i="3"/>
  <c r="J254" i="3"/>
  <c r="C255" i="3"/>
  <c r="D255" i="3"/>
  <c r="E255" i="3"/>
  <c r="J255" i="3"/>
  <c r="C256" i="3"/>
  <c r="D256" i="3"/>
  <c r="E256" i="3"/>
  <c r="J256" i="3"/>
  <c r="C257" i="3"/>
  <c r="D257" i="3"/>
  <c r="E257" i="3"/>
  <c r="J257" i="3"/>
  <c r="C258" i="3"/>
  <c r="D258" i="3"/>
  <c r="E258" i="3"/>
  <c r="J258" i="3"/>
  <c r="C259" i="3"/>
  <c r="D259" i="3"/>
  <c r="E259" i="3"/>
  <c r="J259" i="3"/>
  <c r="C260" i="3"/>
  <c r="D260" i="3"/>
  <c r="E260" i="3"/>
  <c r="J260" i="3"/>
  <c r="C261" i="3"/>
  <c r="D261" i="3"/>
  <c r="E261" i="3"/>
  <c r="J261" i="3"/>
  <c r="C262" i="3"/>
  <c r="D262" i="3"/>
  <c r="E262" i="3"/>
  <c r="J262" i="3"/>
  <c r="C263" i="3"/>
  <c r="D263" i="3"/>
  <c r="E263" i="3"/>
  <c r="J263" i="3"/>
  <c r="C264" i="3"/>
  <c r="D264" i="3"/>
  <c r="E264" i="3"/>
  <c r="J264" i="3"/>
  <c r="C265" i="3"/>
  <c r="D265" i="3"/>
  <c r="E265" i="3"/>
  <c r="J265" i="3"/>
  <c r="C266" i="3"/>
  <c r="D266" i="3"/>
  <c r="E266" i="3"/>
  <c r="J266" i="3"/>
  <c r="C267" i="3"/>
  <c r="D267" i="3"/>
  <c r="E267" i="3"/>
  <c r="J267" i="3"/>
  <c r="C268" i="3"/>
  <c r="D268" i="3"/>
  <c r="E268" i="3"/>
  <c r="J268" i="3"/>
  <c r="C269" i="3"/>
  <c r="D269" i="3"/>
  <c r="E269" i="3"/>
  <c r="J269" i="3"/>
  <c r="C270" i="3"/>
  <c r="D270" i="3"/>
  <c r="E270" i="3"/>
  <c r="J270" i="3"/>
  <c r="C271" i="3"/>
  <c r="D271" i="3"/>
  <c r="E271" i="3"/>
  <c r="J271" i="3"/>
  <c r="C272" i="3"/>
  <c r="D272" i="3"/>
  <c r="E272" i="3"/>
  <c r="J272" i="3"/>
  <c r="C273" i="3"/>
  <c r="D273" i="3"/>
  <c r="E273" i="3"/>
  <c r="J273" i="3"/>
  <c r="C274" i="3"/>
  <c r="D274" i="3"/>
  <c r="E274" i="3"/>
  <c r="J274" i="3"/>
  <c r="C275" i="3"/>
  <c r="D275" i="3"/>
  <c r="E275" i="3"/>
  <c r="J275" i="3"/>
  <c r="C276" i="3"/>
  <c r="D276" i="3"/>
  <c r="E276" i="3"/>
  <c r="J276" i="3"/>
  <c r="C277" i="3"/>
  <c r="D277" i="3"/>
  <c r="E277" i="3"/>
  <c r="J277" i="3"/>
  <c r="C278" i="3"/>
  <c r="D278" i="3"/>
  <c r="E278" i="3"/>
  <c r="J278" i="3"/>
  <c r="C279" i="3"/>
  <c r="D279" i="3"/>
  <c r="E279" i="3"/>
  <c r="J279" i="3"/>
  <c r="C280" i="3"/>
  <c r="D280" i="3"/>
  <c r="E280" i="3"/>
  <c r="J280" i="3"/>
  <c r="C281" i="3"/>
  <c r="D281" i="3"/>
  <c r="E281" i="3"/>
  <c r="J281" i="3"/>
  <c r="C282" i="3"/>
  <c r="D282" i="3"/>
  <c r="E282" i="3"/>
  <c r="J282" i="3"/>
  <c r="C283" i="3"/>
  <c r="D283" i="3"/>
  <c r="E283" i="3"/>
  <c r="J283" i="3"/>
  <c r="C284" i="3"/>
  <c r="D284" i="3"/>
  <c r="E284" i="3"/>
  <c r="J284" i="3"/>
  <c r="C285" i="3"/>
  <c r="D285" i="3"/>
  <c r="E285" i="3"/>
  <c r="J285" i="3"/>
  <c r="C286" i="3"/>
  <c r="D286" i="3"/>
  <c r="E286" i="3"/>
  <c r="J286" i="3"/>
  <c r="C287" i="3"/>
  <c r="D287" i="3"/>
  <c r="E287" i="3"/>
  <c r="J287" i="3"/>
  <c r="C288" i="3"/>
  <c r="D288" i="3"/>
  <c r="E288" i="3"/>
  <c r="J288" i="3"/>
  <c r="C289" i="3"/>
  <c r="D289" i="3"/>
  <c r="E289" i="3"/>
  <c r="J289" i="3"/>
  <c r="C290" i="3"/>
  <c r="D290" i="3"/>
  <c r="E290" i="3"/>
  <c r="J290" i="3"/>
  <c r="C291" i="3"/>
  <c r="D291" i="3"/>
  <c r="E291" i="3"/>
  <c r="J291" i="3"/>
  <c r="C292" i="3"/>
  <c r="D292" i="3"/>
  <c r="E292" i="3"/>
  <c r="J292" i="3"/>
  <c r="C293" i="3"/>
  <c r="D293" i="3"/>
  <c r="E293" i="3"/>
  <c r="J293" i="3"/>
  <c r="C294" i="3"/>
  <c r="D294" i="3"/>
  <c r="E294" i="3"/>
  <c r="J294" i="3"/>
  <c r="C295" i="3"/>
  <c r="D295" i="3"/>
  <c r="E295" i="3"/>
  <c r="J295" i="3"/>
  <c r="C296" i="3"/>
  <c r="D296" i="3"/>
  <c r="E296" i="3"/>
  <c r="J296" i="3"/>
  <c r="C297" i="3"/>
  <c r="D297" i="3"/>
  <c r="E297" i="3"/>
  <c r="J297" i="3"/>
  <c r="C298" i="3"/>
  <c r="D298" i="3"/>
  <c r="E298" i="3"/>
  <c r="J298" i="3"/>
  <c r="C299" i="3"/>
  <c r="D299" i="3"/>
  <c r="E299" i="3"/>
  <c r="J299" i="3"/>
  <c r="C300" i="3"/>
  <c r="D300" i="3"/>
  <c r="E300" i="3"/>
  <c r="J300" i="3"/>
  <c r="C301" i="3"/>
  <c r="D301" i="3"/>
  <c r="E301" i="3"/>
  <c r="J301" i="3"/>
  <c r="C302" i="3"/>
  <c r="D302" i="3"/>
  <c r="E302" i="3"/>
  <c r="J302" i="3"/>
  <c r="C303" i="3"/>
  <c r="D303" i="3"/>
  <c r="E303" i="3"/>
  <c r="J303" i="3"/>
  <c r="C304" i="3"/>
  <c r="D304" i="3"/>
  <c r="E304" i="3"/>
  <c r="J304" i="3"/>
  <c r="H52" i="2" l="1"/>
  <c r="L126" i="1" l="1"/>
  <c r="L121" i="1" l="1"/>
  <c r="L112" i="1" l="1"/>
  <c r="L90" i="1" l="1"/>
  <c r="L89" i="1"/>
  <c r="L85" i="1" l="1"/>
  <c r="L64" i="1" l="1"/>
  <c r="L63" i="1" l="1"/>
  <c r="L62" i="1" l="1"/>
  <c r="L50" i="1" l="1"/>
  <c r="L49" i="1"/>
  <c r="L45" i="1" l="1"/>
  <c r="L30" i="1" l="1"/>
  <c r="L5" i="1" l="1"/>
  <c r="L13" i="1" l="1"/>
  <c r="L4" i="2"/>
  <c r="K4" i="2"/>
  <c r="J4" i="2"/>
  <c r="AA6" i="1"/>
  <c r="Z6" i="1"/>
  <c r="Y6" i="1"/>
  <c r="X6" i="1"/>
  <c r="W6" i="1"/>
  <c r="V6" i="1"/>
  <c r="U6" i="1"/>
  <c r="T6" i="1"/>
  <c r="S6" i="1"/>
  <c r="R6" i="1"/>
  <c r="Q6" i="1"/>
  <c r="P6" i="1"/>
  <c r="AA5" i="1"/>
  <c r="Z5" i="1"/>
  <c r="Y5" i="1"/>
  <c r="X5" i="1"/>
  <c r="W5" i="1"/>
  <c r="V5" i="1"/>
  <c r="U5" i="1"/>
  <c r="T5" i="1"/>
  <c r="S5" i="1"/>
  <c r="R5" i="1"/>
  <c r="Q5" i="1"/>
  <c r="P5" i="1"/>
  <c r="AA4" i="1"/>
  <c r="Z4" i="1"/>
  <c r="Y4" i="1"/>
  <c r="X4" i="1"/>
  <c r="W4" i="1"/>
  <c r="V4" i="1"/>
  <c r="U4" i="1"/>
  <c r="T4" i="1"/>
  <c r="S4" i="1"/>
  <c r="R4" i="1"/>
  <c r="Q4" i="1"/>
  <c r="P4" i="1"/>
  <c r="AA3" i="1"/>
  <c r="Z3" i="1"/>
  <c r="Y3" i="1"/>
  <c r="X3" i="1"/>
  <c r="W3" i="1"/>
  <c r="V3" i="1"/>
  <c r="U3" i="1"/>
  <c r="T3" i="1"/>
  <c r="S3" i="1"/>
  <c r="R3" i="1"/>
  <c r="Q3" i="1"/>
  <c r="P3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0" i="1"/>
  <c r="L119" i="1"/>
  <c r="L118" i="1"/>
  <c r="L117" i="1"/>
  <c r="L116" i="1"/>
  <c r="L115" i="1"/>
  <c r="L114" i="1"/>
  <c r="L113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1" i="1"/>
  <c r="L60" i="1"/>
  <c r="L59" i="1"/>
  <c r="L58" i="1"/>
  <c r="L57" i="1"/>
  <c r="L55" i="1"/>
  <c r="L54" i="1"/>
  <c r="L53" i="1"/>
  <c r="L52" i="1"/>
  <c r="L51" i="1"/>
  <c r="L48" i="1"/>
  <c r="L47" i="1"/>
  <c r="L43" i="1"/>
  <c r="L42" i="1"/>
  <c r="L41" i="1"/>
  <c r="L40" i="1"/>
  <c r="L39" i="1"/>
  <c r="L38" i="1"/>
  <c r="L37" i="1"/>
  <c r="L36" i="1"/>
  <c r="L35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L7" i="1"/>
  <c r="L6" i="1"/>
  <c r="L4" i="1"/>
  <c r="L3" i="1"/>
  <c r="O4" i="2" l="1"/>
  <c r="S4" i="2"/>
  <c r="N4" i="2"/>
  <c r="Q4" i="2"/>
  <c r="L52" i="2"/>
  <c r="Q52" i="2" s="1"/>
  <c r="M4" i="2"/>
  <c r="M52" i="2" l="1"/>
</calcChain>
</file>

<file path=xl/sharedStrings.xml><?xml version="1.0" encoding="utf-8"?>
<sst xmlns="http://schemas.openxmlformats.org/spreadsheetml/2006/main" count="503" uniqueCount="141">
  <si>
    <t>Kód ŽOP</t>
  </si>
  <si>
    <t>Dátum prijatia ŽOP</t>
  </si>
  <si>
    <t>Dátum vystavenia ŽOP</t>
  </si>
  <si>
    <t>Druh ŽOP</t>
  </si>
  <si>
    <t>Stav</t>
  </si>
  <si>
    <t>Kód SŽP</t>
  </si>
  <si>
    <t>Poznámky</t>
  </si>
  <si>
    <t>Dátum schválenia SŽP</t>
  </si>
  <si>
    <t>Tieto stĺpce aktualizuje sekretariát</t>
  </si>
  <si>
    <t>Výška schválených výdavkov (EÚ+ŠR)</t>
  </si>
  <si>
    <t>Výška deklarovaných výdavkov (EÚ+ŠR)</t>
  </si>
  <si>
    <t>Výška neoprávnených výdavkov (EÚ+ŠR)</t>
  </si>
  <si>
    <t>Aktualizované automaticky</t>
  </si>
  <si>
    <t>Zamietnutá</t>
  </si>
  <si>
    <t>Stav nevybavená</t>
  </si>
  <si>
    <t>Stav na doplnenie</t>
  </si>
  <si>
    <t>Zrušená</t>
  </si>
  <si>
    <t>Stav vybavená (odoslaná FM na PJ)</t>
  </si>
  <si>
    <t>Počet ŽOP</t>
  </si>
  <si>
    <t>Zálohové platby</t>
  </si>
  <si>
    <t>Zúčtovania záloh</t>
  </si>
  <si>
    <t>Priebežné platby</t>
  </si>
  <si>
    <t>Záverečná platba</t>
  </si>
  <si>
    <t>Dátum zaslania na PJ/Dátum zamietnutia, resp. zrušenia ŽOP</t>
  </si>
  <si>
    <t>Túto časť aktualizuje FM</t>
  </si>
  <si>
    <t>Kumulované čerpanie položiek rozpočtu - aktualizované automaticky</t>
  </si>
  <si>
    <t>Číslo položky rozpočtu</t>
  </si>
  <si>
    <t>Názov položky rozpočtu</t>
  </si>
  <si>
    <t>Priradenie k aktivitám projektu</t>
  </si>
  <si>
    <t>Ekonomická klasifikácia</t>
  </si>
  <si>
    <t>Jednotka</t>
  </si>
  <si>
    <t>Jednotková cena</t>
  </si>
  <si>
    <t>Počet jednotiek</t>
  </si>
  <si>
    <t>Výdavky spolu</t>
  </si>
  <si>
    <t>Počet jednotiek - nárokované</t>
  </si>
  <si>
    <t>Počet jednotiek - oprávnené</t>
  </si>
  <si>
    <t>Výdavky spolu - nárokované</t>
  </si>
  <si>
    <t>Výdavky spolu - oprávnené</t>
  </si>
  <si>
    <t>Neoprávnené výdavky spolu</t>
  </si>
  <si>
    <t>% oprávnených výdavkov</t>
  </si>
  <si>
    <t>Číslo ŽoP</t>
  </si>
  <si>
    <t>Nárokované výdavky</t>
  </si>
  <si>
    <t>Oprávnené výdavky</t>
  </si>
  <si>
    <t>Nárokovaný počet jednotiek</t>
  </si>
  <si>
    <t>Oprávnený počet jednotiek</t>
  </si>
  <si>
    <t>Neoprávnené výdavky</t>
  </si>
  <si>
    <t>% oprávnených jedotiek</t>
  </si>
  <si>
    <t>Účet/Ekonomická klasifikácia</t>
  </si>
  <si>
    <t>Tieto stĺpce aktualizuje                   PjM</t>
  </si>
  <si>
    <t>Tieto stĺpce aktualizuje PjM (FM)</t>
  </si>
  <si>
    <t>ŽoP</t>
  </si>
  <si>
    <t>Výška 
neoprávneného výdavku</t>
  </si>
  <si>
    <t>Nezrovnalosť
 číslo</t>
  </si>
  <si>
    <t>Žiadosť 
o vrátenie fin. prostriedkov (číslo)</t>
  </si>
  <si>
    <t>Úhrada 
nezrovnalosti
(uviesť dátum)</t>
  </si>
  <si>
    <t xml:space="preserve">Splátkový kalendár
(uviesť dátum od kedy je splátkový kalendár) </t>
  </si>
  <si>
    <t>Odstúpenie
 nezrovnalosti na SFK
(uviesť dátum odstúpenia)</t>
  </si>
  <si>
    <t>Stručný popis nezrovnalosti (stručne uviesť popis zistení/dôvodov na krátenie výdavkov)</t>
  </si>
  <si>
    <t>Termín vrátenia finančných prostriedkov (N) zo ŽoNFP
(uviesť dátum)</t>
  </si>
  <si>
    <t xml:space="preserve">Poznámka 
(uviesť či nezrovnalosť vyplýva z výkonu  kontroly na mieste </t>
  </si>
  <si>
    <t>Výdavky spolu:</t>
  </si>
  <si>
    <t>zostatok</t>
  </si>
  <si>
    <t>zostatok 
osobohodín</t>
  </si>
  <si>
    <t>hodina</t>
  </si>
  <si>
    <t>mesiac</t>
  </si>
  <si>
    <t>991 - Príprava projektu 21+</t>
  </si>
  <si>
    <t>992 - Náklady na zamestnancov 21+</t>
  </si>
  <si>
    <t>993 - Cestovné náklady a náklady na ubytovanie 21+</t>
  </si>
  <si>
    <t>997 - Kancelárske, administratívne náklady 21+</t>
  </si>
  <si>
    <t>994 - Náklady na externé odborné znalosti a služby 21+</t>
  </si>
  <si>
    <t>995 - Náklady na vybavenie 21+</t>
  </si>
  <si>
    <t>3D Skenner</t>
  </si>
  <si>
    <t>3d lidar scanner backpack free walk</t>
  </si>
  <si>
    <t>DJI drony   -  sber DNA vzoriek, letecké mapovanie</t>
  </si>
  <si>
    <t>PC vybavenie - 3x HP GT22-2492nc</t>
  </si>
  <si>
    <t>PC vybavenie - 3x Lenovo Yoga Pro 9 16IRP8</t>
  </si>
  <si>
    <t>Laboratórne vybavenie pre odber vzoriek a inventarizáciu</t>
  </si>
  <si>
    <t>Zariadenia pre samplovanie vzoriek, mikroskopy</t>
  </si>
  <si>
    <t>Dodatočné technológie pre zber dát a vzoriek (Audio, video záznam, ..)</t>
  </si>
  <si>
    <t>Senzory odberu vzoriek biodiverzity pre sektor životného prostredia: luxmetre, analýza lesného porastu, cyanobaktérie, pre faunu a fluorimetre</t>
  </si>
  <si>
    <t>Bežné spotrebné lab. vybavenie, petriho misky, pipety, laboratórne sklo</t>
  </si>
  <si>
    <t>DJI Terra Pro Permanent -1 device</t>
  </si>
  <si>
    <t>OVERLANDER 4ZS - terénny vozík pre imobilných</t>
  </si>
  <si>
    <t>Hypershell 1 Horsepower Everyday Adventure - Robotický Exoskeleton pre čiastočne imobilných</t>
  </si>
  <si>
    <t>Odborný zamestnanec („OZ“)  Ekológ</t>
  </si>
  <si>
    <t>Odborný zamestnanec („OZ“)  Geodet, kartograf a fotogrameter</t>
  </si>
  <si>
    <t>Realizátor aktivít („RA“) Pilot UAV, UAS, drony, AV 1</t>
  </si>
  <si>
    <t>Odborný zamestnanec („OZ“) Botanik</t>
  </si>
  <si>
    <t>Údržbár/ Správca objektu/ pomocný technik</t>
  </si>
  <si>
    <t>Projektový manažér („PM“)  Hlavný projektový manažér</t>
  </si>
  <si>
    <t>Odborný zamestnanec („OZ“)  Vývojár hardvéru</t>
  </si>
  <si>
    <t>Odborný zamestnanec („OZ“) Vývojár softwéru</t>
  </si>
  <si>
    <t>Odborný zamestnanec („OZ“) Dizajnér aplikácií</t>
  </si>
  <si>
    <t>Odborný zamestnanec („OZ“) Grafický a web  dizajnér</t>
  </si>
  <si>
    <t>Odborný zamestnanec („OZ“) Dátový špecialista</t>
  </si>
  <si>
    <t>Odborný zamestnanec („OZ“) Technik IT</t>
  </si>
  <si>
    <t>Realizátor aktivít („RA“) Lektor</t>
  </si>
  <si>
    <t>Odborný zamestnanec („OZ“) Marketingový špecialista</t>
  </si>
  <si>
    <t>Doprava, úprava terénu a umiestnenie modulov - pozorovacie laboratorium</t>
  </si>
  <si>
    <t>Skenovanie v CT laboratóriach</t>
  </si>
  <si>
    <t>Vyhodnocovanie vzoriek v DNA laboratóriach</t>
  </si>
  <si>
    <t>Úprava dronov s umelou inteligenciou schopných kooperácie - 3D scannovanie v reálnom čase, vyhodnocovanie za pomoci umelej inteligencie</t>
  </si>
  <si>
    <t>Špecializované skenovacie služby /Terestrial/GPS</t>
  </si>
  <si>
    <t>Špecializované skladanie a výpočet skenovaných 3d modelov</t>
  </si>
  <si>
    <t>Outsourcing podporného programovania prediktívnych aplikácií využívajucich umelej inteligencie</t>
  </si>
  <si>
    <t>Prenájom</t>
  </si>
  <si>
    <t>Digital twin skúmanej cieľovej oblasti vytvorený aj ako hrateľná scéna pre VR aplikácie a na vzdelávacie účely</t>
  </si>
  <si>
    <t>Autorksý honorár: Vizuálna kreatívna úprava 3d modelov, optimalizácia a ich dotvorenie, retušovanie a tvorba scéne pre ich následné pužitie v digitálnych aplikáciach.</t>
  </si>
  <si>
    <t>Autorský honorár: Kreatívne programovanie interakcií v hernom prostredí, Tvorba herného systému a mechaniky pre prehliadanie obsahu v  digitálnych aplikáciach</t>
  </si>
  <si>
    <t>Autorský honorár: Príprava scenáru a kreovanie vzdelávacích textov, nahovorenie zvukových interaktívnych doprovodov pre obsah digitálnych aplikácií a webu</t>
  </si>
  <si>
    <t>Náklady na usporiadanie konferencií - prenájom priestorov, AV technika</t>
  </si>
  <si>
    <t>Autorský honorár: Komplexný dizajnmanuál projektu, vytvorenie logotypu, propagačných online a offline šablón pre komplexné PR aktivity a komunikáciu.</t>
  </si>
  <si>
    <t>Nákup reklamného priestoru (Online, offline média)</t>
  </si>
  <si>
    <t>Príprava projektu</t>
  </si>
  <si>
    <t>Tlač propagačných materialov (brožury, plagáty, iné)</t>
  </si>
  <si>
    <t>Kancelárske a adminsitratívne náklady</t>
  </si>
  <si>
    <t>Cestovné náklady</t>
  </si>
  <si>
    <t>ks</t>
  </si>
  <si>
    <t>DYU6</t>
  </si>
  <si>
    <t>2/2025</t>
  </si>
  <si>
    <t>1/2025</t>
  </si>
  <si>
    <t>8/2025</t>
  </si>
  <si>
    <t>7/2025</t>
  </si>
  <si>
    <t>6/2025</t>
  </si>
  <si>
    <t>VO10063341
stare</t>
  </si>
  <si>
    <t>VO66730441
stare</t>
  </si>
  <si>
    <t>Laboratórne vybavenie</t>
  </si>
  <si>
    <t>Mapovanie</t>
  </si>
  <si>
    <t>Doprava, úprava terénu a umiestnenie modulov - pozorovacie laboratórium</t>
  </si>
  <si>
    <t>VO68262436
stare</t>
  </si>
  <si>
    <t xml:space="preserve">VO83160778
stare
</t>
  </si>
  <si>
    <t>VO68438106
stare</t>
  </si>
  <si>
    <t>Združení mest a obcí Východní Moravy</t>
  </si>
  <si>
    <t>9/2025</t>
  </si>
  <si>
    <t>10/2025</t>
  </si>
  <si>
    <t>11/2025</t>
  </si>
  <si>
    <t>12/2025</t>
  </si>
  <si>
    <t>1/2026</t>
  </si>
  <si>
    <t>2/2026</t>
  </si>
  <si>
    <t>ťô</t>
  </si>
  <si>
    <t>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</si>
</sst>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EUR]"/>
    <numFmt numFmtId="165" formatCode="#,##0.0000_ ;[Red]\-#,##0.0000\ "/>
    <numFmt numFmtId="166" formatCode="#,##0.00\ [$€-1]"/>
    <numFmt numFmtId="167" formatCode="#,##0.00_ ;[Red]\-#,##0.00\ "/>
    <numFmt numFmtId="168" formatCode="0.00\ [$€-41B]"/>
    <numFmt numFmtId="169" formatCode="_-* #,##0.00\ _K_č_-;\-* #,##0.00\ _K_č_-;_-* &quot;-&quot;??\ _K_č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9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4" fillId="0" borderId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" fillId="0" borderId="3" applyNumberFormat="0" applyFill="0" applyAlignment="0" applyProtection="0"/>
    <xf numFmtId="0" fontId="11" fillId="12" borderId="0" applyNumberFormat="0" applyBorder="0" applyAlignment="0" applyProtection="0"/>
    <xf numFmtId="0" fontId="12" fillId="25" borderId="4" applyNumberFormat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0" borderId="5" applyNumberFormat="0" applyFill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4" fillId="0" borderId="0"/>
    <xf numFmtId="169" fontId="4" fillId="0" borderId="0" applyFont="0" applyFill="0" applyBorder="0" applyAlignment="0" applyProtection="0"/>
  </cellStyleXfs>
  <cellXfs count="3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0" fontId="6" fillId="0" borderId="1" xfId="1" applyNumberFormat="1" applyFont="1" applyBorder="1" applyAlignment="1">
      <alignment vertical="center"/>
    </xf>
    <xf numFmtId="49" fontId="6" fillId="0" borderId="1" xfId="1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9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3" fontId="6" fillId="0" borderId="1" xfId="1" applyNumberFormat="1" applyFont="1" applyBorder="1" applyAlignment="1">
      <alignment horizontal="right" vertical="center"/>
    </xf>
    <xf numFmtId="3" fontId="7" fillId="10" borderId="7" xfId="0" applyNumberFormat="1" applyFont="1" applyFill="1" applyBorder="1" applyAlignment="1">
      <alignment horizontal="center" vertical="center" wrapText="1"/>
    </xf>
    <xf numFmtId="165" fontId="7" fillId="10" borderId="7" xfId="0" applyNumberFormat="1" applyFont="1" applyFill="1" applyBorder="1" applyAlignment="1">
      <alignment horizontal="center" vertical="center" wrapText="1"/>
    </xf>
    <xf numFmtId="166" fontId="7" fillId="10" borderId="7" xfId="0" applyNumberFormat="1" applyFont="1" applyFill="1" applyBorder="1" applyAlignment="1">
      <alignment horizontal="center" vertical="center" wrapText="1"/>
    </xf>
    <xf numFmtId="167" fontId="7" fillId="10" borderId="7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/>
    <xf numFmtId="10" fontId="6" fillId="0" borderId="0" xfId="1" applyNumberFormat="1" applyFont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31" borderId="0" xfId="0" applyFill="1"/>
    <xf numFmtId="0" fontId="23" fillId="0" borderId="0" xfId="0" applyFont="1"/>
    <xf numFmtId="0" fontId="22" fillId="6" borderId="1" xfId="0" applyFont="1" applyFill="1" applyBorder="1" applyAlignment="1">
      <alignment horizontal="center" vertical="center" wrapText="1"/>
    </xf>
    <xf numFmtId="0" fontId="0" fillId="31" borderId="9" xfId="0" applyFill="1" applyBorder="1"/>
    <xf numFmtId="1" fontId="2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31" borderId="1" xfId="0" applyNumberFormat="1" applyFont="1" applyFill="1" applyBorder="1" applyAlignment="1">
      <alignment horizontal="center" vertical="center"/>
    </xf>
    <xf numFmtId="0" fontId="25" fillId="31" borderId="1" xfId="0" applyFont="1" applyFill="1" applyBorder="1" applyAlignment="1">
      <alignment horizontal="left" vertical="top" wrapText="1"/>
    </xf>
    <xf numFmtId="0" fontId="3" fillId="31" borderId="1" xfId="0" applyFont="1" applyFill="1" applyBorder="1" applyAlignment="1">
      <alignment horizontal="center" vertical="center"/>
    </xf>
    <xf numFmtId="14" fontId="3" fillId="31" borderId="1" xfId="0" applyNumberFormat="1" applyFont="1" applyFill="1" applyBorder="1" applyAlignment="1">
      <alignment horizontal="center" vertical="center"/>
    </xf>
    <xf numFmtId="0" fontId="24" fillId="31" borderId="1" xfId="0" applyFont="1" applyFill="1" applyBorder="1" applyAlignment="1">
      <alignment horizontal="center" vertical="center"/>
    </xf>
    <xf numFmtId="1" fontId="24" fillId="31" borderId="1" xfId="0" applyNumberFormat="1" applyFont="1" applyFill="1" applyBorder="1" applyAlignment="1">
      <alignment horizontal="center" vertical="center"/>
    </xf>
    <xf numFmtId="1" fontId="3" fillId="3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1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31" borderId="1" xfId="0" applyNumberFormat="1" applyFont="1" applyFill="1" applyBorder="1" applyAlignment="1">
      <alignment horizontal="center" vertical="center" wrapText="1"/>
    </xf>
    <xf numFmtId="164" fontId="3" fillId="31" borderId="1" xfId="0" applyNumberFormat="1" applyFont="1" applyFill="1" applyBorder="1" applyAlignment="1">
      <alignment horizontal="center" vertical="center" wrapText="1"/>
    </xf>
    <xf numFmtId="14" fontId="0" fillId="31" borderId="1" xfId="0" applyNumberForma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right" vertical="center"/>
    </xf>
    <xf numFmtId="166" fontId="26" fillId="9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6" fontId="19" fillId="0" borderId="0" xfId="0" applyNumberFormat="1" applyFont="1"/>
    <xf numFmtId="0" fontId="0" fillId="0" borderId="11" xfId="0" applyBorder="1"/>
    <xf numFmtId="0" fontId="0" fillId="0" borderId="12" xfId="0" applyBorder="1"/>
    <xf numFmtId="0" fontId="1" fillId="3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1" fillId="32" borderId="15" xfId="0" applyFont="1" applyFill="1" applyBorder="1" applyAlignment="1">
      <alignment horizontal="center" vertical="center" wrapText="1"/>
    </xf>
    <xf numFmtId="0" fontId="1" fillId="32" borderId="16" xfId="0" applyFont="1" applyFill="1" applyBorder="1" applyAlignment="1">
      <alignment horizontal="center" vertical="center" wrapText="1"/>
    </xf>
    <xf numFmtId="0" fontId="28" fillId="0" borderId="9" xfId="0" applyFont="1" applyBorder="1"/>
    <xf numFmtId="165" fontId="7" fillId="10" borderId="18" xfId="0" applyNumberFormat="1" applyFont="1" applyFill="1" applyBorder="1" applyAlignment="1">
      <alignment horizontal="center" vertical="center" wrapText="1"/>
    </xf>
    <xf numFmtId="49" fontId="7" fillId="10" borderId="18" xfId="0" applyNumberFormat="1" applyFont="1" applyFill="1" applyBorder="1" applyAlignment="1">
      <alignment horizontal="center" vertical="center" wrapText="1"/>
    </xf>
    <xf numFmtId="3" fontId="7" fillId="10" borderId="18" xfId="0" applyNumberFormat="1" applyFont="1" applyFill="1" applyBorder="1" applyAlignment="1">
      <alignment horizontal="center" vertical="center" wrapText="1"/>
    </xf>
    <xf numFmtId="166" fontId="7" fillId="10" borderId="18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9" fontId="6" fillId="0" borderId="17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166" fontId="8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/>
    </xf>
    <xf numFmtId="10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vertical="center"/>
    </xf>
    <xf numFmtId="49" fontId="6" fillId="0" borderId="12" xfId="1" applyNumberFormat="1" applyFont="1" applyBorder="1" applyAlignment="1">
      <alignment horizontal="right" vertical="center"/>
    </xf>
    <xf numFmtId="168" fontId="0" fillId="0" borderId="1" xfId="0" applyNumberFormat="1" applyBorder="1"/>
    <xf numFmtId="0" fontId="0" fillId="0" borderId="1" xfId="0" applyBorder="1"/>
    <xf numFmtId="4" fontId="2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7" fontId="0" fillId="0" borderId="1" xfId="0" applyNumberFormat="1" applyBorder="1"/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166" fontId="20" fillId="0" borderId="1" xfId="0" applyNumberFormat="1" applyFont="1" applyBorder="1"/>
    <xf numFmtId="166" fontId="0" fillId="0" borderId="1" xfId="0" applyNumberFormat="1" applyBorder="1"/>
    <xf numFmtId="49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0" fillId="0" borderId="0" xfId="0" applyNumberFormat="1"/>
    <xf numFmtId="49" fontId="19" fillId="0" borderId="0" xfId="0" applyNumberFormat="1" applyFont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67" fontId="7" fillId="10" borderId="18" xfId="0" applyNumberFormat="1" applyFont="1" applyFill="1" applyBorder="1" applyAlignment="1">
      <alignment horizontal="center" vertical="center" wrapText="1"/>
    </xf>
    <xf numFmtId="10" fontId="7" fillId="10" borderId="18" xfId="0" applyNumberFormat="1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wrapText="1"/>
    </xf>
    <xf numFmtId="49" fontId="6" fillId="0" borderId="1" xfId="1" applyNumberFormat="1" applyFont="1" applyBorder="1" applyAlignment="1">
      <alignment horizontal="center" vertical="center" wrapText="1"/>
    </xf>
    <xf numFmtId="166" fontId="30" fillId="34" borderId="33" xfId="1" applyNumberFormat="1" applyFont="1" applyFill="1" applyBorder="1" applyAlignment="1">
      <alignment horizontal="center" vertical="center"/>
    </xf>
    <xf numFmtId="167" fontId="4" fillId="34" borderId="31" xfId="0" applyNumberFormat="1" applyFont="1" applyFill="1" applyBorder="1" applyAlignment="1">
      <alignment horizontal="center" vertical="center"/>
    </xf>
    <xf numFmtId="167" fontId="4" fillId="34" borderId="22" xfId="0" applyNumberFormat="1" applyFont="1" applyFill="1" applyBorder="1" applyAlignment="1">
      <alignment horizontal="center" vertical="center"/>
    </xf>
    <xf numFmtId="166" fontId="4" fillId="34" borderId="30" xfId="0" applyNumberFormat="1" applyFont="1" applyFill="1" applyBorder="1" applyAlignment="1">
      <alignment horizontal="center" vertical="center"/>
    </xf>
    <xf numFmtId="166" fontId="30" fillId="34" borderId="28" xfId="1" applyNumberFormat="1" applyFont="1" applyFill="1" applyBorder="1" applyAlignment="1">
      <alignment horizontal="center" vertical="center"/>
    </xf>
    <xf numFmtId="166" fontId="30" fillId="34" borderId="31" xfId="1" applyNumberFormat="1" applyFont="1" applyFill="1" applyBorder="1" applyAlignment="1">
      <alignment horizontal="center" vertical="center"/>
    </xf>
    <xf numFmtId="10" fontId="4" fillId="34" borderId="29" xfId="1" applyNumberFormat="1" applyFill="1" applyBorder="1" applyAlignment="1">
      <alignment horizontal="center" vertical="center"/>
    </xf>
    <xf numFmtId="0" fontId="4" fillId="34" borderId="34" xfId="1" applyFill="1" applyBorder="1" applyAlignment="1">
      <alignment horizontal="center" vertical="center"/>
    </xf>
    <xf numFmtId="49" fontId="30" fillId="34" borderId="35" xfId="1" applyNumberFormat="1" applyFont="1" applyFill="1" applyBorder="1" applyAlignment="1">
      <alignment horizontal="center" vertical="center" wrapText="1"/>
    </xf>
    <xf numFmtId="49" fontId="4" fillId="34" borderId="35" xfId="1" applyNumberFormat="1" applyFill="1" applyBorder="1" applyAlignment="1">
      <alignment horizontal="center" vertical="center" wrapText="1"/>
    </xf>
    <xf numFmtId="3" fontId="4" fillId="34" borderId="35" xfId="1" applyNumberFormat="1" applyFill="1" applyBorder="1" applyAlignment="1">
      <alignment horizontal="center" vertical="center"/>
    </xf>
    <xf numFmtId="49" fontId="4" fillId="34" borderId="35" xfId="1" applyNumberFormat="1" applyFill="1" applyBorder="1" applyAlignment="1">
      <alignment horizontal="center" vertical="center"/>
    </xf>
    <xf numFmtId="166" fontId="4" fillId="34" borderId="35" xfId="1" applyNumberFormat="1" applyFill="1" applyBorder="1" applyAlignment="1">
      <alignment horizontal="center" vertical="center"/>
    </xf>
    <xf numFmtId="3" fontId="4" fillId="34" borderId="36" xfId="1" applyNumberFormat="1" applyFill="1" applyBorder="1" applyAlignment="1">
      <alignment horizontal="center" vertical="center"/>
    </xf>
    <xf numFmtId="4" fontId="0" fillId="5" borderId="1" xfId="0" applyNumberFormat="1" applyFill="1" applyBorder="1"/>
    <xf numFmtId="4" fontId="0" fillId="5" borderId="6" xfId="0" applyNumberFormat="1" applyFill="1" applyBorder="1"/>
    <xf numFmtId="4" fontId="6" fillId="0" borderId="0" xfId="1" applyNumberFormat="1" applyFont="1" applyAlignment="1">
      <alignment vertical="center"/>
    </xf>
    <xf numFmtId="167" fontId="6" fillId="0" borderId="19" xfId="0" applyNumberFormat="1" applyFont="1" applyBorder="1" applyAlignment="1">
      <alignment horizontal="right" vertical="center"/>
    </xf>
    <xf numFmtId="167" fontId="6" fillId="0" borderId="20" xfId="0" applyNumberFormat="1" applyFont="1" applyBorder="1" applyAlignment="1">
      <alignment horizontal="right" vertical="center"/>
    </xf>
    <xf numFmtId="166" fontId="6" fillId="0" borderId="20" xfId="0" applyNumberFormat="1" applyFont="1" applyBorder="1" applyAlignment="1">
      <alignment horizontal="right" vertical="center"/>
    </xf>
    <xf numFmtId="10" fontId="6" fillId="0" borderId="20" xfId="1" applyNumberFormat="1" applyFont="1" applyBorder="1" applyAlignment="1">
      <alignment vertical="center"/>
    </xf>
    <xf numFmtId="10" fontId="6" fillId="0" borderId="23" xfId="1" applyNumberFormat="1" applyFont="1" applyBorder="1" applyAlignment="1">
      <alignment vertical="center"/>
    </xf>
    <xf numFmtId="167" fontId="6" fillId="0" borderId="24" xfId="0" applyNumberFormat="1" applyFont="1" applyBorder="1" applyAlignment="1">
      <alignment horizontal="right" vertical="center"/>
    </xf>
    <xf numFmtId="10" fontId="6" fillId="0" borderId="25" xfId="1" applyNumberFormat="1" applyFont="1" applyBorder="1" applyAlignment="1">
      <alignment vertical="center"/>
    </xf>
    <xf numFmtId="167" fontId="6" fillId="0" borderId="27" xfId="0" applyNumberFormat="1" applyFont="1" applyBorder="1" applyAlignment="1">
      <alignment horizontal="right" vertical="center"/>
    </xf>
    <xf numFmtId="167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0" fontId="6" fillId="0" borderId="21" xfId="1" applyNumberFormat="1" applyFont="1" applyBorder="1" applyAlignment="1">
      <alignment vertical="center"/>
    </xf>
    <xf numFmtId="10" fontId="6" fillId="0" borderId="26" xfId="1" applyNumberFormat="1" applyFont="1" applyBorder="1" applyAlignment="1">
      <alignment vertical="center"/>
    </xf>
    <xf numFmtId="0" fontId="0" fillId="35" borderId="24" xfId="0" applyFill="1" applyBorder="1"/>
    <xf numFmtId="49" fontId="6" fillId="35" borderId="1" xfId="1" applyNumberFormat="1" applyFont="1" applyFill="1" applyBorder="1" applyAlignment="1">
      <alignment horizontal="right" vertical="center"/>
    </xf>
    <xf numFmtId="0" fontId="6" fillId="35" borderId="1" xfId="1" applyFont="1" applyFill="1" applyBorder="1" applyAlignment="1">
      <alignment horizontal="center" vertical="center" wrapText="1"/>
    </xf>
    <xf numFmtId="0" fontId="6" fillId="35" borderId="1" xfId="1" applyFont="1" applyFill="1" applyBorder="1" applyAlignment="1">
      <alignment horizontal="center" vertical="center"/>
    </xf>
    <xf numFmtId="4" fontId="0" fillId="35" borderId="1" xfId="0" applyNumberFormat="1" applyFill="1" applyBorder="1"/>
    <xf numFmtId="167" fontId="6" fillId="35" borderId="1" xfId="0" applyNumberFormat="1" applyFont="1" applyFill="1" applyBorder="1" applyAlignment="1">
      <alignment horizontal="right" vertical="center"/>
    </xf>
    <xf numFmtId="166" fontId="6" fillId="35" borderId="25" xfId="0" applyNumberFormat="1" applyFont="1" applyFill="1" applyBorder="1" applyAlignment="1">
      <alignment horizontal="right" vertical="center"/>
    </xf>
    <xf numFmtId="0" fontId="0" fillId="35" borderId="27" xfId="0" applyFill="1" applyBorder="1"/>
    <xf numFmtId="49" fontId="6" fillId="35" borderId="21" xfId="1" applyNumberFormat="1" applyFont="1" applyFill="1" applyBorder="1" applyAlignment="1">
      <alignment horizontal="right" vertical="center"/>
    </xf>
    <xf numFmtId="0" fontId="6" fillId="35" borderId="21" xfId="1" applyFont="1" applyFill="1" applyBorder="1" applyAlignment="1">
      <alignment horizontal="center" vertical="center" wrapText="1"/>
    </xf>
    <xf numFmtId="0" fontId="6" fillId="35" borderId="21" xfId="1" applyFont="1" applyFill="1" applyBorder="1" applyAlignment="1">
      <alignment horizontal="center" vertical="center"/>
    </xf>
    <xf numFmtId="4" fontId="0" fillId="35" borderId="21" xfId="0" applyNumberFormat="1" applyFill="1" applyBorder="1"/>
    <xf numFmtId="167" fontId="6" fillId="35" borderId="21" xfId="0" applyNumberFormat="1" applyFont="1" applyFill="1" applyBorder="1" applyAlignment="1">
      <alignment horizontal="right" vertical="center"/>
    </xf>
    <xf numFmtId="166" fontId="6" fillId="35" borderId="26" xfId="0" applyNumberFormat="1" applyFont="1" applyFill="1" applyBorder="1" applyAlignment="1">
      <alignment horizontal="right" vertical="center"/>
    </xf>
    <xf numFmtId="0" fontId="0" fillId="7" borderId="24" xfId="0" applyFill="1" applyBorder="1"/>
    <xf numFmtId="4" fontId="0" fillId="7" borderId="1" xfId="0" applyNumberFormat="1" applyFill="1" applyBorder="1" applyAlignment="1">
      <alignment horizontal="center" vertical="center"/>
    </xf>
    <xf numFmtId="49" fontId="6" fillId="7" borderId="1" xfId="1" applyNumberFormat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/>
    </xf>
    <xf numFmtId="167" fontId="6" fillId="7" borderId="38" xfId="0" applyNumberFormat="1" applyFont="1" applyFill="1" applyBorder="1" applyAlignment="1">
      <alignment horizontal="right" vertical="center"/>
    </xf>
    <xf numFmtId="167" fontId="6" fillId="7" borderId="1" xfId="0" applyNumberFormat="1" applyFont="1" applyFill="1" applyBorder="1" applyAlignment="1">
      <alignment horizontal="right" vertical="center"/>
    </xf>
    <xf numFmtId="0" fontId="0" fillId="7" borderId="19" xfId="0" applyFill="1" applyBorder="1"/>
    <xf numFmtId="49" fontId="6" fillId="7" borderId="20" xfId="1" applyNumberFormat="1" applyFont="1" applyFill="1" applyBorder="1" applyAlignment="1">
      <alignment horizontal="right" vertical="center"/>
    </xf>
    <xf numFmtId="0" fontId="6" fillId="7" borderId="20" xfId="1" applyFont="1" applyFill="1" applyBorder="1" applyAlignment="1">
      <alignment horizontal="center" vertical="center" wrapText="1"/>
    </xf>
    <xf numFmtId="0" fontId="6" fillId="7" borderId="20" xfId="1" applyFont="1" applyFill="1" applyBorder="1" applyAlignment="1">
      <alignment horizontal="center" vertical="center"/>
    </xf>
    <xf numFmtId="4" fontId="0" fillId="7" borderId="20" xfId="0" applyNumberFormat="1" applyFill="1" applyBorder="1" applyAlignment="1">
      <alignment horizontal="center" vertical="center"/>
    </xf>
    <xf numFmtId="167" fontId="6" fillId="7" borderId="39" xfId="0" applyNumberFormat="1" applyFont="1" applyFill="1" applyBorder="1" applyAlignment="1">
      <alignment horizontal="right" vertical="center"/>
    </xf>
    <xf numFmtId="167" fontId="6" fillId="7" borderId="20" xfId="0" applyNumberFormat="1" applyFont="1" applyFill="1" applyBorder="1" applyAlignment="1">
      <alignment horizontal="right" vertical="center"/>
    </xf>
    <xf numFmtId="166" fontId="6" fillId="7" borderId="23" xfId="0" applyNumberFormat="1" applyFont="1" applyFill="1" applyBorder="1" applyAlignment="1">
      <alignment horizontal="right" vertical="center"/>
    </xf>
    <xf numFmtId="166" fontId="6" fillId="7" borderId="25" xfId="0" applyNumberFormat="1" applyFont="1" applyFill="1" applyBorder="1" applyAlignment="1">
      <alignment horizontal="right" vertical="center"/>
    </xf>
    <xf numFmtId="0" fontId="0" fillId="7" borderId="32" xfId="0" applyFill="1" applyBorder="1"/>
    <xf numFmtId="49" fontId="6" fillId="7" borderId="7" xfId="1" applyNumberFormat="1" applyFont="1" applyFill="1" applyBorder="1" applyAlignment="1">
      <alignment horizontal="right" vertical="center"/>
    </xf>
    <xf numFmtId="0" fontId="6" fillId="7" borderId="7" xfId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/>
    </xf>
    <xf numFmtId="4" fontId="0" fillId="7" borderId="7" xfId="0" applyNumberFormat="1" applyFill="1" applyBorder="1" applyAlignment="1">
      <alignment horizontal="center" vertical="center"/>
    </xf>
    <xf numFmtId="167" fontId="6" fillId="7" borderId="40" xfId="0" applyNumberFormat="1" applyFont="1" applyFill="1" applyBorder="1" applyAlignment="1">
      <alignment horizontal="right" vertical="center"/>
    </xf>
    <xf numFmtId="167" fontId="6" fillId="7" borderId="7" xfId="0" applyNumberFormat="1" applyFont="1" applyFill="1" applyBorder="1" applyAlignment="1">
      <alignment horizontal="right" vertical="center"/>
    </xf>
    <xf numFmtId="166" fontId="6" fillId="7" borderId="41" xfId="0" applyNumberFormat="1" applyFont="1" applyFill="1" applyBorder="1" applyAlignment="1">
      <alignment horizontal="right" vertical="center"/>
    </xf>
    <xf numFmtId="0" fontId="0" fillId="36" borderId="19" xfId="0" applyFill="1" applyBorder="1"/>
    <xf numFmtId="49" fontId="6" fillId="36" borderId="20" xfId="1" applyNumberFormat="1" applyFont="1" applyFill="1" applyBorder="1" applyAlignment="1">
      <alignment horizontal="right" vertical="center"/>
    </xf>
    <xf numFmtId="0" fontId="6" fillId="36" borderId="20" xfId="1" applyFont="1" applyFill="1" applyBorder="1" applyAlignment="1">
      <alignment horizontal="center" vertical="center" wrapText="1"/>
    </xf>
    <xf numFmtId="0" fontId="6" fillId="36" borderId="20" xfId="1" applyFont="1" applyFill="1" applyBorder="1" applyAlignment="1">
      <alignment horizontal="center" vertical="center"/>
    </xf>
    <xf numFmtId="4" fontId="0" fillId="36" borderId="20" xfId="0" applyNumberFormat="1" applyFill="1" applyBorder="1" applyAlignment="1">
      <alignment horizontal="center" vertical="center"/>
    </xf>
    <xf numFmtId="167" fontId="6" fillId="36" borderId="20" xfId="0" applyNumberFormat="1" applyFont="1" applyFill="1" applyBorder="1" applyAlignment="1">
      <alignment horizontal="right" vertical="center"/>
    </xf>
    <xf numFmtId="166" fontId="6" fillId="36" borderId="23" xfId="0" applyNumberFormat="1" applyFont="1" applyFill="1" applyBorder="1" applyAlignment="1">
      <alignment horizontal="right" vertical="center"/>
    </xf>
    <xf numFmtId="0" fontId="0" fillId="36" borderId="24" xfId="0" applyFill="1" applyBorder="1"/>
    <xf numFmtId="49" fontId="6" fillId="36" borderId="1" xfId="1" applyNumberFormat="1" applyFont="1" applyFill="1" applyBorder="1" applyAlignment="1">
      <alignment horizontal="right" vertical="center"/>
    </xf>
    <xf numFmtId="0" fontId="6" fillId="36" borderId="1" xfId="1" applyFont="1" applyFill="1" applyBorder="1" applyAlignment="1">
      <alignment horizontal="center" vertical="center" wrapText="1"/>
    </xf>
    <xf numFmtId="0" fontId="6" fillId="36" borderId="1" xfId="1" applyFont="1" applyFill="1" applyBorder="1" applyAlignment="1">
      <alignment horizontal="center" vertical="center"/>
    </xf>
    <xf numFmtId="4" fontId="0" fillId="36" borderId="1" xfId="0" applyNumberFormat="1" applyFill="1" applyBorder="1" applyAlignment="1">
      <alignment horizontal="center" vertical="center"/>
    </xf>
    <xf numFmtId="167" fontId="6" fillId="36" borderId="1" xfId="0" applyNumberFormat="1" applyFont="1" applyFill="1" applyBorder="1" applyAlignment="1">
      <alignment horizontal="right" vertical="center"/>
    </xf>
    <xf numFmtId="166" fontId="6" fillId="36" borderId="25" xfId="0" applyNumberFormat="1" applyFont="1" applyFill="1" applyBorder="1" applyAlignment="1">
      <alignment horizontal="right" vertical="center"/>
    </xf>
    <xf numFmtId="0" fontId="0" fillId="36" borderId="1" xfId="0" applyFill="1" applyBorder="1"/>
    <xf numFmtId="0" fontId="0" fillId="36" borderId="27" xfId="0" applyFill="1" applyBorder="1"/>
    <xf numFmtId="49" fontId="6" fillId="36" borderId="21" xfId="1" applyNumberFormat="1" applyFont="1" applyFill="1" applyBorder="1" applyAlignment="1">
      <alignment horizontal="right" vertical="center"/>
    </xf>
    <xf numFmtId="0" fontId="6" fillId="36" borderId="21" xfId="1" applyFont="1" applyFill="1" applyBorder="1" applyAlignment="1">
      <alignment horizontal="center" vertical="center" wrapText="1"/>
    </xf>
    <xf numFmtId="0" fontId="6" fillId="36" borderId="21" xfId="1" applyFont="1" applyFill="1" applyBorder="1" applyAlignment="1">
      <alignment horizontal="center" vertical="center"/>
    </xf>
    <xf numFmtId="4" fontId="0" fillId="36" borderId="21" xfId="0" applyNumberFormat="1" applyFill="1" applyBorder="1" applyAlignment="1">
      <alignment horizontal="center" vertical="center"/>
    </xf>
    <xf numFmtId="0" fontId="0" fillId="36" borderId="21" xfId="0" applyFill="1" applyBorder="1"/>
    <xf numFmtId="166" fontId="6" fillId="36" borderId="26" xfId="0" applyNumberFormat="1" applyFont="1" applyFill="1" applyBorder="1" applyAlignment="1">
      <alignment horizontal="right" vertical="center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6" xfId="0" applyNumberFormat="1" applyFill="1" applyBorder="1"/>
    <xf numFmtId="0" fontId="0" fillId="4" borderId="1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27" fillId="4" borderId="1" xfId="0" applyFont="1" applyFill="1" applyBorder="1" applyAlignment="1">
      <alignment horizontal="center" vertical="center" wrapText="1"/>
    </xf>
    <xf numFmtId="0" fontId="0" fillId="37" borderId="1" xfId="0" applyFill="1" applyBorder="1" applyAlignment="1">
      <alignment wrapText="1"/>
    </xf>
    <xf numFmtId="0" fontId="0" fillId="37" borderId="24" xfId="0" applyFill="1" applyBorder="1" applyAlignment="1">
      <alignment wrapText="1"/>
    </xf>
    <xf numFmtId="0" fontId="27" fillId="37" borderId="1" xfId="0" applyFont="1" applyFill="1" applyBorder="1" applyAlignment="1">
      <alignment horizontal="center" vertical="center" wrapText="1"/>
    </xf>
    <xf numFmtId="0" fontId="0" fillId="37" borderId="1" xfId="0" applyFill="1" applyBorder="1"/>
    <xf numFmtId="4" fontId="0" fillId="37" borderId="1" xfId="0" applyNumberFormat="1" applyFill="1" applyBorder="1"/>
    <xf numFmtId="4" fontId="0" fillId="37" borderId="6" xfId="0" applyNumberFormat="1" applyFill="1" applyBorder="1"/>
    <xf numFmtId="0" fontId="0" fillId="38" borderId="1" xfId="0" applyFill="1" applyBorder="1" applyAlignment="1">
      <alignment wrapText="1"/>
    </xf>
    <xf numFmtId="0" fontId="0" fillId="38" borderId="24" xfId="0" applyFill="1" applyBorder="1" applyAlignment="1">
      <alignment wrapText="1"/>
    </xf>
    <xf numFmtId="0" fontId="27" fillId="38" borderId="1" xfId="0" applyFont="1" applyFill="1" applyBorder="1" applyAlignment="1">
      <alignment horizontal="center" vertical="center" wrapText="1"/>
    </xf>
    <xf numFmtId="0" fontId="0" fillId="38" borderId="1" xfId="0" applyFill="1" applyBorder="1"/>
    <xf numFmtId="4" fontId="0" fillId="38" borderId="1" xfId="0" applyNumberFormat="1" applyFill="1" applyBorder="1"/>
    <xf numFmtId="4" fontId="0" fillId="38" borderId="6" xfId="0" applyNumberFormat="1" applyFill="1" applyBorder="1"/>
    <xf numFmtId="0" fontId="0" fillId="38" borderId="18" xfId="0" applyFill="1" applyBorder="1" applyAlignment="1">
      <alignment wrapText="1"/>
    </xf>
    <xf numFmtId="0" fontId="0" fillId="38" borderId="32" xfId="0" applyFill="1" applyBorder="1" applyAlignment="1">
      <alignment wrapText="1"/>
    </xf>
    <xf numFmtId="0" fontId="27" fillId="38" borderId="18" xfId="0" applyFont="1" applyFill="1" applyBorder="1" applyAlignment="1">
      <alignment horizontal="center" vertical="center" wrapText="1"/>
    </xf>
    <xf numFmtId="0" fontId="0" fillId="38" borderId="18" xfId="0" applyFill="1" applyBorder="1"/>
    <xf numFmtId="4" fontId="0" fillId="38" borderId="18" xfId="0" applyNumberFormat="1" applyFill="1" applyBorder="1"/>
    <xf numFmtId="4" fontId="0" fillId="38" borderId="37" xfId="0" applyNumberFormat="1" applyFill="1" applyBorder="1"/>
    <xf numFmtId="167" fontId="7" fillId="10" borderId="43" xfId="0" applyNumberFormat="1" applyFont="1" applyFill="1" applyBorder="1" applyAlignment="1">
      <alignment horizontal="center" vertical="center" wrapText="1"/>
    </xf>
    <xf numFmtId="167" fontId="7" fillId="10" borderId="11" xfId="0" applyNumberFormat="1" applyFont="1" applyFill="1" applyBorder="1" applyAlignment="1">
      <alignment horizontal="center" vertical="center" wrapText="1"/>
    </xf>
    <xf numFmtId="166" fontId="7" fillId="10" borderId="11" xfId="0" applyNumberFormat="1" applyFont="1" applyFill="1" applyBorder="1" applyAlignment="1">
      <alignment horizontal="center" vertical="center" wrapText="1"/>
    </xf>
    <xf numFmtId="10" fontId="7" fillId="10" borderId="11" xfId="0" applyNumberFormat="1" applyFont="1" applyFill="1" applyBorder="1" applyAlignment="1">
      <alignment horizontal="center" vertical="center" wrapText="1"/>
    </xf>
    <xf numFmtId="10" fontId="7" fillId="10" borderId="9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wrapText="1"/>
    </xf>
    <xf numFmtId="0" fontId="0" fillId="4" borderId="44" xfId="0" applyFill="1" applyBorder="1" applyAlignment="1">
      <alignment wrapText="1"/>
    </xf>
    <xf numFmtId="0" fontId="27" fillId="4" borderId="12" xfId="0" applyFont="1" applyFill="1" applyBorder="1" applyAlignment="1">
      <alignment horizontal="center" vertical="center" wrapText="1"/>
    </xf>
    <xf numFmtId="0" fontId="0" fillId="4" borderId="12" xfId="0" applyFill="1" applyBorder="1"/>
    <xf numFmtId="4" fontId="0" fillId="4" borderId="12" xfId="0" applyNumberFormat="1" applyFill="1" applyBorder="1"/>
    <xf numFmtId="4" fontId="0" fillId="4" borderId="8" xfId="0" applyNumberFormat="1" applyFill="1" applyBorder="1"/>
    <xf numFmtId="0" fontId="0" fillId="4" borderId="18" xfId="0" applyFill="1" applyBorder="1" applyAlignment="1">
      <alignment wrapText="1"/>
    </xf>
    <xf numFmtId="0" fontId="0" fillId="4" borderId="32" xfId="0" applyFill="1" applyBorder="1" applyAlignment="1">
      <alignment wrapText="1"/>
    </xf>
    <xf numFmtId="0" fontId="27" fillId="4" borderId="18" xfId="0" applyFont="1" applyFill="1" applyBorder="1" applyAlignment="1">
      <alignment horizontal="center" vertical="center" wrapText="1"/>
    </xf>
    <xf numFmtId="0" fontId="0" fillId="4" borderId="18" xfId="0" applyFill="1" applyBorder="1"/>
    <xf numFmtId="4" fontId="0" fillId="4" borderId="18" xfId="0" applyNumberFormat="1" applyFill="1" applyBorder="1"/>
    <xf numFmtId="4" fontId="0" fillId="4" borderId="42" xfId="0" applyNumberFormat="1" applyFill="1" applyBorder="1"/>
    <xf numFmtId="0" fontId="0" fillId="37" borderId="12" xfId="0" applyFill="1" applyBorder="1" applyAlignment="1">
      <alignment wrapText="1"/>
    </xf>
    <xf numFmtId="0" fontId="0" fillId="37" borderId="44" xfId="0" applyFill="1" applyBorder="1" applyAlignment="1">
      <alignment wrapText="1"/>
    </xf>
    <xf numFmtId="0" fontId="27" fillId="37" borderId="12" xfId="0" applyFont="1" applyFill="1" applyBorder="1" applyAlignment="1">
      <alignment horizontal="center" vertical="center" wrapText="1"/>
    </xf>
    <xf numFmtId="0" fontId="0" fillId="37" borderId="12" xfId="0" applyFill="1" applyBorder="1"/>
    <xf numFmtId="4" fontId="0" fillId="37" borderId="12" xfId="0" applyNumberFormat="1" applyFill="1" applyBorder="1"/>
    <xf numFmtId="4" fontId="0" fillId="37" borderId="8" xfId="0" applyNumberFormat="1" applyFill="1" applyBorder="1"/>
    <xf numFmtId="0" fontId="0" fillId="37" borderId="18" xfId="0" applyFill="1" applyBorder="1" applyAlignment="1">
      <alignment wrapText="1"/>
    </xf>
    <xf numFmtId="0" fontId="0" fillId="37" borderId="32" xfId="0" applyFill="1" applyBorder="1" applyAlignment="1">
      <alignment wrapText="1"/>
    </xf>
    <xf numFmtId="0" fontId="27" fillId="37" borderId="18" xfId="0" applyFont="1" applyFill="1" applyBorder="1" applyAlignment="1">
      <alignment horizontal="center" vertical="center" wrapText="1"/>
    </xf>
    <xf numFmtId="0" fontId="0" fillId="37" borderId="18" xfId="0" applyFill="1" applyBorder="1"/>
    <xf numFmtId="4" fontId="0" fillId="37" borderId="18" xfId="0" applyNumberFormat="1" applyFill="1" applyBorder="1"/>
    <xf numFmtId="4" fontId="0" fillId="37" borderId="42" xfId="0" applyNumberFormat="1" applyFill="1" applyBorder="1"/>
    <xf numFmtId="0" fontId="0" fillId="5" borderId="12" xfId="0" applyFill="1" applyBorder="1" applyAlignment="1">
      <alignment wrapText="1"/>
    </xf>
    <xf numFmtId="0" fontId="0" fillId="5" borderId="44" xfId="0" applyFill="1" applyBorder="1" applyAlignment="1">
      <alignment wrapText="1"/>
    </xf>
    <xf numFmtId="0" fontId="27" fillId="33" borderId="12" xfId="0" applyFont="1" applyFill="1" applyBorder="1" applyAlignment="1">
      <alignment horizontal="center" vertical="center" wrapText="1"/>
    </xf>
    <xf numFmtId="0" fontId="0" fillId="5" borderId="12" xfId="0" applyFill="1" applyBorder="1"/>
    <xf numFmtId="4" fontId="0" fillId="5" borderId="12" xfId="0" applyNumberFormat="1" applyFill="1" applyBorder="1"/>
    <xf numFmtId="4" fontId="0" fillId="5" borderId="8" xfId="0" applyNumberFormat="1" applyFill="1" applyBorder="1"/>
    <xf numFmtId="0" fontId="0" fillId="35" borderId="19" xfId="0" applyFill="1" applyBorder="1"/>
    <xf numFmtId="49" fontId="6" fillId="35" borderId="20" xfId="1" applyNumberFormat="1" applyFont="1" applyFill="1" applyBorder="1" applyAlignment="1">
      <alignment horizontal="right" vertical="center"/>
    </xf>
    <xf numFmtId="0" fontId="6" fillId="35" borderId="20" xfId="1" applyFont="1" applyFill="1" applyBorder="1" applyAlignment="1">
      <alignment horizontal="center" vertical="center" wrapText="1"/>
    </xf>
    <xf numFmtId="0" fontId="6" fillId="35" borderId="20" xfId="1" applyFont="1" applyFill="1" applyBorder="1" applyAlignment="1">
      <alignment horizontal="center" vertical="center"/>
    </xf>
    <xf numFmtId="4" fontId="0" fillId="35" borderId="20" xfId="0" applyNumberFormat="1" applyFill="1" applyBorder="1"/>
    <xf numFmtId="167" fontId="6" fillId="35" borderId="20" xfId="0" applyNumberFormat="1" applyFont="1" applyFill="1" applyBorder="1" applyAlignment="1">
      <alignment horizontal="right" vertical="center"/>
    </xf>
    <xf numFmtId="166" fontId="6" fillId="35" borderId="23" xfId="0" applyNumberFormat="1" applyFont="1" applyFill="1" applyBorder="1" applyAlignment="1">
      <alignment horizontal="right" vertical="center"/>
    </xf>
    <xf numFmtId="49" fontId="6" fillId="5" borderId="1" xfId="1" applyNumberFormat="1" applyFont="1" applyFill="1" applyBorder="1" applyAlignment="1">
      <alignment horizontal="right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2" fontId="0" fillId="5" borderId="1" xfId="0" applyNumberFormat="1" applyFill="1" applyBorder="1"/>
    <xf numFmtId="49" fontId="6" fillId="37" borderId="1" xfId="1" applyNumberFormat="1" applyFont="1" applyFill="1" applyBorder="1" applyAlignment="1">
      <alignment horizontal="right" vertical="center"/>
    </xf>
    <xf numFmtId="0" fontId="6" fillId="37" borderId="1" xfId="1" applyFont="1" applyFill="1" applyBorder="1" applyAlignment="1">
      <alignment horizontal="center" vertical="center" wrapText="1"/>
    </xf>
    <xf numFmtId="0" fontId="6" fillId="37" borderId="1" xfId="1" applyFont="1" applyFill="1" applyBorder="1" applyAlignment="1">
      <alignment horizontal="center" vertical="center"/>
    </xf>
    <xf numFmtId="2" fontId="0" fillId="37" borderId="1" xfId="0" applyNumberFormat="1" applyFill="1" applyBorder="1"/>
    <xf numFmtId="0" fontId="0" fillId="37" borderId="1" xfId="0" applyFill="1" applyBorder="1" applyAlignment="1">
      <alignment vertical="center"/>
    </xf>
    <xf numFmtId="2" fontId="0" fillId="37" borderId="18" xfId="0" applyNumberFormat="1" applyFill="1" applyBorder="1"/>
    <xf numFmtId="49" fontId="6" fillId="37" borderId="12" xfId="1" applyNumberFormat="1" applyFont="1" applyFill="1" applyBorder="1" applyAlignment="1">
      <alignment horizontal="right" vertical="center"/>
    </xf>
    <xf numFmtId="0" fontId="6" fillId="37" borderId="12" xfId="1" applyFont="1" applyFill="1" applyBorder="1" applyAlignment="1">
      <alignment horizontal="center" vertical="center" wrapText="1"/>
    </xf>
    <xf numFmtId="0" fontId="6" fillId="37" borderId="12" xfId="1" applyFont="1" applyFill="1" applyBorder="1" applyAlignment="1">
      <alignment horizontal="center" vertical="center"/>
    </xf>
    <xf numFmtId="2" fontId="0" fillId="37" borderId="12" xfId="0" applyNumberFormat="1" applyFill="1" applyBorder="1"/>
    <xf numFmtId="0" fontId="0" fillId="37" borderId="19" xfId="0" applyFill="1" applyBorder="1"/>
    <xf numFmtId="49" fontId="6" fillId="37" borderId="20" xfId="1" applyNumberFormat="1" applyFont="1" applyFill="1" applyBorder="1" applyAlignment="1">
      <alignment horizontal="right" vertical="center"/>
    </xf>
    <xf numFmtId="0" fontId="6" fillId="37" borderId="20" xfId="1" applyFont="1" applyFill="1" applyBorder="1" applyAlignment="1">
      <alignment horizontal="center" vertical="center" wrapText="1"/>
    </xf>
    <xf numFmtId="0" fontId="6" fillId="37" borderId="20" xfId="1" applyFont="1" applyFill="1" applyBorder="1" applyAlignment="1">
      <alignment horizontal="center" vertical="center"/>
    </xf>
    <xf numFmtId="2" fontId="0" fillId="37" borderId="20" xfId="0" applyNumberFormat="1" applyFill="1" applyBorder="1"/>
    <xf numFmtId="0" fontId="0" fillId="37" borderId="20" xfId="0" applyFill="1" applyBorder="1"/>
    <xf numFmtId="166" fontId="6" fillId="37" borderId="23" xfId="0" applyNumberFormat="1" applyFont="1" applyFill="1" applyBorder="1" applyAlignment="1">
      <alignment horizontal="right" vertical="center"/>
    </xf>
    <xf numFmtId="0" fontId="0" fillId="37" borderId="24" xfId="0" applyFill="1" applyBorder="1"/>
    <xf numFmtId="166" fontId="6" fillId="37" borderId="25" xfId="0" applyNumberFormat="1" applyFont="1" applyFill="1" applyBorder="1" applyAlignment="1">
      <alignment horizontal="right" vertical="center"/>
    </xf>
    <xf numFmtId="0" fontId="0" fillId="37" borderId="27" xfId="0" applyFill="1" applyBorder="1"/>
    <xf numFmtId="49" fontId="6" fillId="37" borderId="21" xfId="1" applyNumberFormat="1" applyFont="1" applyFill="1" applyBorder="1" applyAlignment="1">
      <alignment horizontal="right" vertical="center"/>
    </xf>
    <xf numFmtId="0" fontId="6" fillId="37" borderId="21" xfId="1" applyFont="1" applyFill="1" applyBorder="1" applyAlignment="1">
      <alignment horizontal="center" vertical="center" wrapText="1"/>
    </xf>
    <xf numFmtId="0" fontId="6" fillId="37" borderId="21" xfId="1" applyFont="1" applyFill="1" applyBorder="1" applyAlignment="1">
      <alignment horizontal="center" vertical="center"/>
    </xf>
    <xf numFmtId="166" fontId="6" fillId="37" borderId="26" xfId="0" applyNumberFormat="1" applyFont="1" applyFill="1" applyBorder="1" applyAlignment="1">
      <alignment horizontal="right" vertical="center"/>
    </xf>
    <xf numFmtId="2" fontId="0" fillId="39" borderId="21" xfId="0" applyNumberFormat="1" applyFill="1" applyBorder="1"/>
    <xf numFmtId="0" fontId="0" fillId="39" borderId="21" xfId="0" applyFill="1" applyBorder="1"/>
    <xf numFmtId="2" fontId="0" fillId="40" borderId="1" xfId="0" applyNumberFormat="1" applyFill="1" applyBorder="1"/>
    <xf numFmtId="0" fontId="0" fillId="40" borderId="1" xfId="0" applyFill="1" applyBorder="1"/>
    <xf numFmtId="0" fontId="0" fillId="35" borderId="1" xfId="0" applyFill="1" applyBorder="1"/>
    <xf numFmtId="2" fontId="0" fillId="35" borderId="1" xfId="0" applyNumberFormat="1" applyFill="1" applyBorder="1"/>
    <xf numFmtId="2" fontId="0" fillId="7" borderId="1" xfId="0" applyNumberFormat="1" applyFill="1" applyBorder="1"/>
    <xf numFmtId="0" fontId="0" fillId="7" borderId="1" xfId="0" applyFill="1" applyBorder="1"/>
    <xf numFmtId="0" fontId="0" fillId="6" borderId="11" xfId="0" applyFill="1" applyBorder="1"/>
    <xf numFmtId="49" fontId="6" fillId="6" borderId="11" xfId="1" applyNumberFormat="1" applyFont="1" applyFill="1" applyBorder="1" applyAlignment="1">
      <alignment horizontal="right" vertical="center"/>
    </xf>
    <xf numFmtId="0" fontId="6" fillId="6" borderId="11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/>
    </xf>
    <xf numFmtId="168" fontId="0" fillId="6" borderId="11" xfId="0" applyNumberFormat="1" applyFill="1" applyBorder="1"/>
    <xf numFmtId="166" fontId="6" fillId="6" borderId="11" xfId="0" applyNumberFormat="1" applyFont="1" applyFill="1" applyBorder="1" applyAlignment="1">
      <alignment horizontal="right" vertical="center"/>
    </xf>
    <xf numFmtId="0" fontId="0" fillId="5" borderId="19" xfId="0" applyFill="1" applyBorder="1"/>
    <xf numFmtId="49" fontId="6" fillId="5" borderId="20" xfId="1" applyNumberFormat="1" applyFont="1" applyFill="1" applyBorder="1" applyAlignment="1">
      <alignment horizontal="right" vertical="center"/>
    </xf>
    <xf numFmtId="0" fontId="6" fillId="5" borderId="20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/>
    </xf>
    <xf numFmtId="2" fontId="0" fillId="5" borderId="20" xfId="0" applyNumberFormat="1" applyFill="1" applyBorder="1"/>
    <xf numFmtId="0" fontId="0" fillId="5" borderId="20" xfId="0" applyFill="1" applyBorder="1"/>
    <xf numFmtId="166" fontId="6" fillId="5" borderId="23" xfId="0" applyNumberFormat="1" applyFont="1" applyFill="1" applyBorder="1" applyAlignment="1">
      <alignment horizontal="right" vertical="center"/>
    </xf>
    <xf numFmtId="0" fontId="0" fillId="5" borderId="24" xfId="0" applyFill="1" applyBorder="1"/>
    <xf numFmtId="166" fontId="6" fillId="5" borderId="25" xfId="0" applyNumberFormat="1" applyFont="1" applyFill="1" applyBorder="1" applyAlignment="1">
      <alignment horizontal="right" vertical="center"/>
    </xf>
    <xf numFmtId="0" fontId="0" fillId="5" borderId="27" xfId="0" applyFill="1" applyBorder="1"/>
    <xf numFmtId="49" fontId="6" fillId="5" borderId="21" xfId="1" applyNumberFormat="1" applyFont="1" applyFill="1" applyBorder="1" applyAlignment="1">
      <alignment horizontal="right" vertical="center"/>
    </xf>
    <xf numFmtId="0" fontId="6" fillId="5" borderId="21" xfId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2" fontId="0" fillId="5" borderId="21" xfId="0" applyNumberFormat="1" applyFill="1" applyBorder="1"/>
    <xf numFmtId="0" fontId="0" fillId="5" borderId="21" xfId="0" applyFill="1" applyBorder="1"/>
    <xf numFmtId="166" fontId="6" fillId="5" borderId="26" xfId="0" applyNumberFormat="1" applyFont="1" applyFill="1" applyBorder="1" applyAlignment="1">
      <alignment horizontal="right" vertical="center"/>
    </xf>
    <xf numFmtId="166" fontId="6" fillId="37" borderId="48" xfId="0" applyNumberFormat="1" applyFont="1" applyFill="1" applyBorder="1" applyAlignment="1">
      <alignment horizontal="right" vertical="center"/>
    </xf>
    <xf numFmtId="49" fontId="6" fillId="37" borderId="18" xfId="1" applyNumberFormat="1" applyFont="1" applyFill="1" applyBorder="1" applyAlignment="1">
      <alignment horizontal="right" vertical="center"/>
    </xf>
    <xf numFmtId="0" fontId="6" fillId="37" borderId="18" xfId="1" applyFont="1" applyFill="1" applyBorder="1" applyAlignment="1">
      <alignment horizontal="center" vertical="center" wrapText="1"/>
    </xf>
    <xf numFmtId="0" fontId="6" fillId="37" borderId="18" xfId="1" applyFont="1" applyFill="1" applyBorder="1" applyAlignment="1">
      <alignment horizontal="center" vertical="center"/>
    </xf>
    <xf numFmtId="2" fontId="0" fillId="39" borderId="18" xfId="0" applyNumberFormat="1" applyFill="1" applyBorder="1"/>
    <xf numFmtId="0" fontId="0" fillId="39" borderId="18" xfId="0" applyFill="1" applyBorder="1"/>
    <xf numFmtId="166" fontId="6" fillId="37" borderId="41" xfId="0" applyNumberFormat="1" applyFont="1" applyFill="1" applyBorder="1" applyAlignment="1">
      <alignment horizontal="righ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4" fontId="2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166" fontId="6" fillId="0" borderId="12" xfId="0" applyNumberFormat="1" applyFont="1" applyBorder="1" applyAlignment="1">
      <alignment horizontal="right" vertical="center"/>
    </xf>
    <xf numFmtId="0" fontId="0" fillId="37" borderId="20" xfId="0" applyFill="1" applyBorder="1" applyAlignment="1">
      <alignment vertical="center"/>
    </xf>
    <xf numFmtId="4" fontId="29" fillId="37" borderId="21" xfId="0" applyNumberFormat="1" applyFont="1" applyFill="1" applyBorder="1" applyAlignment="1">
      <alignment horizontal="center" vertical="center" wrapText="1"/>
    </xf>
    <xf numFmtId="0" fontId="0" fillId="37" borderId="21" xfId="0" applyFill="1" applyBorder="1" applyAlignment="1">
      <alignment vertical="center"/>
    </xf>
    <xf numFmtId="0" fontId="26" fillId="6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/>
    </xf>
    <xf numFmtId="165" fontId="5" fillId="9" borderId="8" xfId="0" applyNumberFormat="1" applyFont="1" applyFill="1" applyBorder="1" applyAlignment="1">
      <alignment horizontal="center" vertical="center" wrapText="1"/>
    </xf>
    <xf numFmtId="165" fontId="5" fillId="9" borderId="2" xfId="0" applyNumberFormat="1" applyFont="1" applyFill="1" applyBorder="1" applyAlignment="1">
      <alignment horizontal="center" vertical="center" wrapText="1"/>
    </xf>
    <xf numFmtId="165" fontId="31" fillId="4" borderId="45" xfId="0" applyNumberFormat="1" applyFont="1" applyFill="1" applyBorder="1" applyAlignment="1">
      <alignment horizontal="center" vertical="center" wrapText="1"/>
    </xf>
    <xf numFmtId="0" fontId="32" fillId="4" borderId="46" xfId="0" applyFont="1" applyFill="1" applyBorder="1" applyAlignment="1">
      <alignment horizontal="center" vertical="center" wrapText="1"/>
    </xf>
    <xf numFmtId="0" fontId="32" fillId="4" borderId="47" xfId="0" applyFont="1" applyFill="1" applyBorder="1" applyAlignment="1">
      <alignment horizontal="center" vertical="center" wrapText="1"/>
    </xf>
    <xf numFmtId="0" fontId="33" fillId="37" borderId="45" xfId="0" applyFont="1" applyFill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4" fillId="5" borderId="45" xfId="0" applyFont="1" applyFill="1" applyBorder="1" applyAlignment="1">
      <alignment horizontal="center" vertical="center" wrapText="1"/>
    </xf>
    <xf numFmtId="0" fontId="34" fillId="5" borderId="46" xfId="0" applyFont="1" applyFill="1" applyBorder="1" applyAlignment="1">
      <alignment horizontal="center" vertical="center"/>
    </xf>
    <xf numFmtId="0" fontId="34" fillId="5" borderId="47" xfId="0" applyFont="1" applyFill="1" applyBorder="1" applyAlignment="1">
      <alignment horizontal="center" vertical="center"/>
    </xf>
  </cellXfs>
  <cellStyles count="37">
    <cellStyle name="20 % – Zvýraznění1" xfId="2" xr:uid="{00000000-0005-0000-0000-000000000000}"/>
    <cellStyle name="20 % – Zvýraznění2" xfId="3" xr:uid="{00000000-0005-0000-0000-000001000000}"/>
    <cellStyle name="20 % – Zvýraznění3" xfId="4" xr:uid="{00000000-0005-0000-0000-000002000000}"/>
    <cellStyle name="20 % – Zvýraznění4" xfId="5" xr:uid="{00000000-0005-0000-0000-000003000000}"/>
    <cellStyle name="20 % – Zvýraznění5" xfId="6" xr:uid="{00000000-0005-0000-0000-000004000000}"/>
    <cellStyle name="20 % – Zvýraznění6" xfId="7" xr:uid="{00000000-0005-0000-0000-000005000000}"/>
    <cellStyle name="40 % – Zvýraznění1" xfId="8" xr:uid="{00000000-0005-0000-0000-000006000000}"/>
    <cellStyle name="40 % – Zvýraznění2" xfId="9" xr:uid="{00000000-0005-0000-0000-000007000000}"/>
    <cellStyle name="40 % – Zvýraznění3" xfId="10" xr:uid="{00000000-0005-0000-0000-000008000000}"/>
    <cellStyle name="40 % – Zvýraznění4" xfId="11" xr:uid="{00000000-0005-0000-0000-000009000000}"/>
    <cellStyle name="40 % – Zvýraznění5" xfId="12" xr:uid="{00000000-0005-0000-0000-00000A000000}"/>
    <cellStyle name="40 % – Zvýraznění6" xfId="13" xr:uid="{00000000-0005-0000-0000-00000B000000}"/>
    <cellStyle name="60 % – Zvýraznění1" xfId="14" xr:uid="{00000000-0005-0000-0000-00000C000000}"/>
    <cellStyle name="60 % – Zvýraznění2" xfId="15" xr:uid="{00000000-0005-0000-0000-00000D000000}"/>
    <cellStyle name="60 % – Zvýraznění3" xfId="16" xr:uid="{00000000-0005-0000-0000-00000E000000}"/>
    <cellStyle name="60 % – Zvýraznění4" xfId="17" xr:uid="{00000000-0005-0000-0000-00000F000000}"/>
    <cellStyle name="60 % – Zvýraznění5" xfId="18" xr:uid="{00000000-0005-0000-0000-000010000000}"/>
    <cellStyle name="60 % – Zvýraznění6" xfId="19" xr:uid="{00000000-0005-0000-0000-000011000000}"/>
    <cellStyle name="Celkem" xfId="20" xr:uid="{00000000-0005-0000-0000-000012000000}"/>
    <cellStyle name="čiarky" xfId="36" xr:uid="{C7EA0B60-87D6-4147-8A82-EB5D79FE062D}"/>
    <cellStyle name="Chybně" xfId="21" xr:uid="{00000000-0005-0000-0000-000013000000}"/>
    <cellStyle name="Kontrolní buňka" xfId="22" xr:uid="{00000000-0005-0000-0000-000014000000}"/>
    <cellStyle name="Název" xfId="23" xr:uid="{00000000-0005-0000-0000-000015000000}"/>
    <cellStyle name="Neutrální" xfId="24" xr:uid="{00000000-0005-0000-0000-000016000000}"/>
    <cellStyle name="Normálna" xfId="0" builtinId="0"/>
    <cellStyle name="Normálna 2" xfId="35" xr:uid="{00000000-0005-0000-0000-000018000000}"/>
    <cellStyle name="normálne 2" xfId="1" xr:uid="{00000000-0005-0000-0000-000019000000}"/>
    <cellStyle name="Propojená buňka" xfId="25" xr:uid="{00000000-0005-0000-0000-00001A000000}"/>
    <cellStyle name="Správně" xfId="26" xr:uid="{00000000-0005-0000-0000-00001B000000}"/>
    <cellStyle name="Text upozornění" xfId="27" xr:uid="{00000000-0005-0000-0000-00001C000000}"/>
    <cellStyle name="Vysvětlující text" xfId="28" xr:uid="{00000000-0005-0000-0000-00001D000000}"/>
    <cellStyle name="Zvýraznění 1" xfId="29" xr:uid="{00000000-0005-0000-0000-00001E000000}"/>
    <cellStyle name="Zvýraznění 2" xfId="30" xr:uid="{00000000-0005-0000-0000-00001F000000}"/>
    <cellStyle name="Zvýraznění 3" xfId="31" xr:uid="{00000000-0005-0000-0000-000020000000}"/>
    <cellStyle name="Zvýraznění 4" xfId="32" xr:uid="{00000000-0005-0000-0000-000021000000}"/>
    <cellStyle name="Zvýraznění 5" xfId="33" xr:uid="{00000000-0005-0000-0000-000022000000}"/>
    <cellStyle name="Zvýraznění 6" xfId="34" xr:uid="{00000000-0005-0000-0000-000023000000}"/>
  </cellStyles>
  <dxfs count="11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</dxfs>
  <tableStyles count="0" defaultTableStyle="TableStyleMedium9" defaultPivotStyle="PivotStyleLight16"/>
  <colors>
    <mruColors>
      <color rgb="FFF977E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Documents%20and%20Settings/roman.miskovic/Desktop/n&#225;v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idencia prijatých žiadostí"/>
      <sheetName val="Sledovanie čerpania rozpočtu"/>
      <sheetName val="Čerpanie podľa žiadostí"/>
      <sheetName val="Evidencia záloh"/>
      <sheetName val="Evidencia predfinancovania"/>
      <sheetName val="Kontingenčná tabuľka"/>
    </sheetNames>
    <sheetDataSet>
      <sheetData sheetId="0" refreshError="1"/>
      <sheetData sheetId="1">
        <row r="1">
          <cell r="A1" t="str">
            <v>Túto časť aktualizuje FM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A135"/>
  <sheetViews>
    <sheetView view="pageBreakPreview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RowHeight="15" x14ac:dyDescent="0.25"/>
  <cols>
    <col min="1" max="1" width="17.42578125" customWidth="1"/>
    <col min="2" max="2" width="11" customWidth="1"/>
    <col min="3" max="3" width="11.85546875" customWidth="1"/>
    <col min="4" max="4" width="22.28515625" customWidth="1"/>
    <col min="5" max="5" width="18.7109375" customWidth="1"/>
    <col min="6" max="6" width="16" customWidth="1"/>
    <col min="7" max="7" width="14.5703125" style="38" customWidth="1"/>
    <col min="8" max="8" width="18.7109375" customWidth="1"/>
    <col min="9" max="9" width="25.7109375" customWidth="1"/>
    <col min="10" max="10" width="17.140625" customWidth="1"/>
    <col min="11" max="11" width="12.42578125" customWidth="1"/>
    <col min="12" max="12" width="18.7109375" customWidth="1"/>
    <col min="15" max="15" width="15.7109375" hidden="1" customWidth="1"/>
    <col min="16" max="27" width="19.7109375" hidden="1" customWidth="1"/>
  </cols>
  <sheetData>
    <row r="1" spans="1:27" ht="42" customHeight="1" x14ac:dyDescent="0.25">
      <c r="A1" s="352" t="s">
        <v>8</v>
      </c>
      <c r="B1" s="352"/>
      <c r="C1" s="352"/>
      <c r="D1" s="352"/>
      <c r="E1" s="352"/>
      <c r="F1" s="355" t="s">
        <v>49</v>
      </c>
      <c r="G1" s="355"/>
      <c r="H1" s="355"/>
      <c r="I1" s="355"/>
      <c r="J1" s="356" t="s">
        <v>48</v>
      </c>
      <c r="K1" s="356"/>
      <c r="L1" s="40" t="s">
        <v>12</v>
      </c>
      <c r="M1" s="37"/>
      <c r="P1" s="353" t="s">
        <v>14</v>
      </c>
      <c r="Q1" s="353"/>
      <c r="R1" s="354" t="s">
        <v>15</v>
      </c>
      <c r="S1" s="354"/>
      <c r="T1" s="349" t="s">
        <v>16</v>
      </c>
      <c r="U1" s="349"/>
      <c r="V1" s="350" t="s">
        <v>13</v>
      </c>
      <c r="W1" s="350"/>
      <c r="X1" s="351" t="s">
        <v>17</v>
      </c>
      <c r="Y1" s="351"/>
      <c r="Z1" s="351"/>
      <c r="AA1" s="351"/>
    </row>
    <row r="2" spans="1:27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10</v>
      </c>
      <c r="F2" s="1" t="s">
        <v>4</v>
      </c>
      <c r="G2" s="1" t="s">
        <v>23</v>
      </c>
      <c r="H2" s="1" t="s">
        <v>9</v>
      </c>
      <c r="I2" s="1" t="s">
        <v>6</v>
      </c>
      <c r="J2" s="1" t="s">
        <v>5</v>
      </c>
      <c r="K2" s="1" t="s">
        <v>7</v>
      </c>
      <c r="L2" s="1" t="s">
        <v>11</v>
      </c>
      <c r="M2" s="37"/>
      <c r="O2" s="32" t="s">
        <v>3</v>
      </c>
      <c r="P2" s="32" t="s">
        <v>10</v>
      </c>
      <c r="Q2" s="32" t="s">
        <v>18</v>
      </c>
      <c r="R2" s="32" t="s">
        <v>10</v>
      </c>
      <c r="S2" s="32" t="s">
        <v>18</v>
      </c>
      <c r="T2" s="32" t="s">
        <v>10</v>
      </c>
      <c r="U2" s="32" t="s">
        <v>18</v>
      </c>
      <c r="V2" s="32" t="s">
        <v>10</v>
      </c>
      <c r="W2" s="32" t="s">
        <v>18</v>
      </c>
      <c r="X2" s="32" t="s">
        <v>10</v>
      </c>
      <c r="Y2" s="32" t="s">
        <v>18</v>
      </c>
      <c r="Z2" s="32" t="s">
        <v>9</v>
      </c>
      <c r="AA2" s="32" t="s">
        <v>18</v>
      </c>
    </row>
    <row r="3" spans="1:27" ht="15" customHeight="1" x14ac:dyDescent="0.25">
      <c r="A3" s="42"/>
      <c r="B3" s="43"/>
      <c r="C3" s="43"/>
      <c r="D3" s="57"/>
      <c r="E3" s="45"/>
      <c r="F3" s="46"/>
      <c r="G3" s="53"/>
      <c r="H3" s="45"/>
      <c r="I3" s="47"/>
      <c r="J3" s="44"/>
      <c r="K3" s="43"/>
      <c r="L3" s="45">
        <f>E3-H3</f>
        <v>0</v>
      </c>
      <c r="M3" s="37"/>
      <c r="O3" s="33" t="s">
        <v>19</v>
      </c>
      <c r="P3" s="34">
        <f>SUMIFS($E$3:$E$1048576,$D$3:$D$1048576,"Zálohová",$F$3:$F$1048576,"Nevybavená")</f>
        <v>0</v>
      </c>
      <c r="Q3" s="35">
        <f>COUNTIFS($D$3:$D$1048576,"Zálohová",$F$3:$F$1048576,"Nevybavená")</f>
        <v>0</v>
      </c>
      <c r="R3" s="34">
        <f>SUMIFS($E$3:$E$1048576,$D$3:$D$1048576,"Zálohová",$F$3:$F$1048576,"Na doplnenie")</f>
        <v>0</v>
      </c>
      <c r="S3" s="35">
        <f>COUNTIFS($D$3:$D$1048576,"Zálohová",$F$3:$F$1048576,"Na doplnenie")</f>
        <v>0</v>
      </c>
      <c r="T3" s="34">
        <f>SUMIFS($E$3:$E$1048576,$D$3:$D$1048576,"Zálohová",$F$3:$F$1048576,"Zrušená")</f>
        <v>0</v>
      </c>
      <c r="U3" s="35">
        <f>COUNTIFS($D$3:$D$1048576,"Zálohová",$F$3:$F$1048576,"Zrušená")</f>
        <v>0</v>
      </c>
      <c r="V3" s="34">
        <f>SUMIFS($E$3:$E$1048576,$D$3:$D$1048576,"Zálohová",$F$3:$F$1048576,"Zamietnutá")</f>
        <v>0</v>
      </c>
      <c r="W3" s="35">
        <f>COUNTIFS($D$3:$D$1048576,"Zálohová",$F$3:$F$1048576,"Zamietnutá")</f>
        <v>0</v>
      </c>
      <c r="X3" s="34">
        <f>SUMIFS($E$3:$E$1048576,$D$3:$D$1048576,"Zálohová",$F$3:$F$1048576,"Vybavená")</f>
        <v>0</v>
      </c>
      <c r="Y3" s="35">
        <f>COUNTIFS($D$3:$D$1048576,"Zálohová",$F$3:$F$1048576,"Vybavená")</f>
        <v>0</v>
      </c>
      <c r="Z3" s="34">
        <f>SUMIFS($H$3:$H$1048576,$D$3:$D$1048576,"Zálohová",$F$3:$F$1048576,"Vybavená")</f>
        <v>0</v>
      </c>
      <c r="AA3" s="36">
        <f>COUNTIFS($D$3:$D$1048576,"Zálohová",$F$3:$F$1048576,"Vybavená")</f>
        <v>0</v>
      </c>
    </row>
    <row r="4" spans="1:27" ht="15" customHeight="1" x14ac:dyDescent="0.25">
      <c r="A4" s="48"/>
      <c r="B4" s="43"/>
      <c r="C4" s="43"/>
      <c r="D4" s="57"/>
      <c r="E4" s="45"/>
      <c r="F4" s="46"/>
      <c r="G4" s="53"/>
      <c r="H4" s="45"/>
      <c r="I4" s="47"/>
      <c r="J4" s="44"/>
      <c r="K4" s="43"/>
      <c r="L4" s="45">
        <f t="shared" ref="L4:L71" si="0">E4-H4</f>
        <v>0</v>
      </c>
      <c r="M4" s="77"/>
      <c r="O4" s="33" t="s">
        <v>20</v>
      </c>
      <c r="P4" s="34">
        <f>SUMIFS($E$3:$E$1048576,$D$3:$D$1048576,"Zúčtovanie zálohovej platby",$F$3:$F$1048576,"Nevybavená")</f>
        <v>0</v>
      </c>
      <c r="Q4" s="36">
        <f>COUNTIFS($D$3:$D$1048576,"Zúčtovanie zálohovej platby",$F$3:$F$1048576,"Nevybavená")</f>
        <v>0</v>
      </c>
      <c r="R4" s="34">
        <f>SUMIFS($E$3:$E$1048576,$D$3:$D$1048576,"Zúčtovanie zálohovej platby",$F$3:$F$1048576,"Na doplnenie")</f>
        <v>0</v>
      </c>
      <c r="S4" s="36">
        <f>COUNTIFS($D$3:$D$1048576,"Zúčtovanie zálohovej platby",$F$3:$F$1048576,"Na doplnenie")</f>
        <v>0</v>
      </c>
      <c r="T4" s="34">
        <f>SUMIFS($E$3:$E$1048576,$D$3:$D$1048576,"Zúčtovanie zálohovej platby",$F$3:$F$1048576,"Zrušená")</f>
        <v>0</v>
      </c>
      <c r="U4" s="36">
        <f>COUNTIFS($D$3:$D$1048576,"Zúčtovanie zálohovej platby",$F$3:$F$1048576,"Zrušená")</f>
        <v>0</v>
      </c>
      <c r="V4" s="34">
        <f>SUMIFS($E$3:$E$1048576,$D$3:$D$1048576,"Zúčtovanie zálohovej platby",$F$3:$F$1048576,"Zamietnutá")</f>
        <v>0</v>
      </c>
      <c r="W4" s="36">
        <f>COUNTIFS($D$3:$D$1048576,"Zúčtovanie zálohovej platby",$F$3:$F$1048576,"Zamietnutá")</f>
        <v>0</v>
      </c>
      <c r="X4" s="34">
        <f>SUMIFS($E$3:$E$1048576,$D$3:$D$1048576,"Zúčtovanie zálohovej platby",$F$3:$F$1048576,"Vybavená")</f>
        <v>0</v>
      </c>
      <c r="Y4" s="36">
        <f>COUNTIFS($D$3:$D$1048576,"Zúčtovanie zálohovej platby",$F$3:$F$1048576,"Vybavená")</f>
        <v>0</v>
      </c>
      <c r="Z4" s="34">
        <f>SUMIFS($H$3:$H$1048576,$D$3:$D$1048576,"Zúčtovanie zálohovej platby",$F$3:$F$1048576,"Vybavená")</f>
        <v>0</v>
      </c>
      <c r="AA4" s="36">
        <f>COUNTIFS($D$3:$D$1048576,"Zúčtovanie zálohovej platby",$F$3:$F$1048576,"Vybavená")</f>
        <v>0</v>
      </c>
    </row>
    <row r="5" spans="1:27" ht="15" customHeight="1" x14ac:dyDescent="0.25">
      <c r="A5" s="48"/>
      <c r="B5" s="43"/>
      <c r="C5" s="43"/>
      <c r="D5" s="57"/>
      <c r="E5" s="45"/>
      <c r="F5" s="46"/>
      <c r="G5" s="62"/>
      <c r="H5" s="50"/>
      <c r="I5" s="51"/>
      <c r="J5" s="52"/>
      <c r="K5" s="53"/>
      <c r="L5" s="50">
        <f t="shared" si="0"/>
        <v>0</v>
      </c>
      <c r="M5" s="37"/>
      <c r="O5" s="33" t="s">
        <v>21</v>
      </c>
      <c r="P5" s="34">
        <f>SUMIFS($E$3:$E$1048576,$D$3:$D$1048576,"Priebežná",$F$3:$F$1048576,"Nevybavená")</f>
        <v>0</v>
      </c>
      <c r="Q5" s="36">
        <f>COUNTIFS($D$3:$D$1048576,"Priebežná",$F$3:$F$1048576,"Nevybavená")</f>
        <v>0</v>
      </c>
      <c r="R5" s="34">
        <f>SUMIFS($E$3:$E$1048576,$D$3:$D$1048576,"Priebežná",$F$3:$F$1048576,"Na doplnenie")</f>
        <v>0</v>
      </c>
      <c r="S5" s="36">
        <f>COUNTIFS($D$3:$D$1048576,"Priebežná",$F$3:$F$1048576,"Na doplnenie")</f>
        <v>0</v>
      </c>
      <c r="T5" s="34">
        <f>SUMIFS($E$3:$E$1048576,$D$3:$D$1048576,"Priebežná",$F$3:$F$1048576,"Zrušená")</f>
        <v>0</v>
      </c>
      <c r="U5" s="36">
        <f>COUNTIFS($D$3:$D$1048576,"Priebežná",$F$3:$F$1048576,"Zrušená")</f>
        <v>0</v>
      </c>
      <c r="V5" s="34">
        <f>SUMIFS($E$3:$E$1048576,$D$3:$D$1048576,"Priebežná",$F$3:$F$1048576,"Zamietnutá")</f>
        <v>0</v>
      </c>
      <c r="W5" s="36">
        <f>COUNTIFS($D$3:$D$1048576,"Priebežná",$F$3:$F$1048576,"Zamietnutá")</f>
        <v>0</v>
      </c>
      <c r="X5" s="34">
        <f>SUMIFS($E$3:$E$1048576,$D$3:$D$1048576,"Priebežná",$F$3:$F$1048576,"Vybavená")</f>
        <v>0</v>
      </c>
      <c r="Y5" s="36">
        <f>COUNTIFS($D$3:$D$1048576,"Priebežná",$F$3:$F$1048576,"Vybavená")</f>
        <v>0</v>
      </c>
      <c r="Z5" s="34">
        <f>SUMIFS($H$3:$H$1048576,$D$3:$D$1048576,"Priebežná",$F$3:$F$1048576,"Vybavená")</f>
        <v>0</v>
      </c>
      <c r="AA5" s="36">
        <f>COUNTIFS($D$3:$D$1048576,"Priebežná",$F$3:$F$1048576,"Vybavená")</f>
        <v>0</v>
      </c>
    </row>
    <row r="6" spans="1:27" ht="15" customHeight="1" x14ac:dyDescent="0.25">
      <c r="A6" s="42"/>
      <c r="B6" s="43"/>
      <c r="C6" s="43"/>
      <c r="D6" s="57"/>
      <c r="E6" s="45"/>
      <c r="F6" s="46"/>
      <c r="G6" s="53"/>
      <c r="H6" s="50"/>
      <c r="I6" s="51"/>
      <c r="J6" s="52"/>
      <c r="K6" s="53"/>
      <c r="L6" s="50">
        <f t="shared" si="0"/>
        <v>0</v>
      </c>
      <c r="M6" s="37"/>
      <c r="O6" s="33" t="s">
        <v>22</v>
      </c>
      <c r="P6" s="34">
        <f>SUMIFS($E$3:$E$1048576,$D$3:$D$1048576,"Záverečná",$F$3:$F$1048576,"Nevybavená")</f>
        <v>0</v>
      </c>
      <c r="Q6" s="36">
        <f>COUNTIFS($D$3:$D$1048576,"Záverečná",$F$3:$F$1048576,"Nevybavená")</f>
        <v>0</v>
      </c>
      <c r="R6" s="34">
        <f>SUMIFS($E$3:$E$1048576,$D$3:$D$1048576,"Záverečná",$F$3:$F$1048576,"Na doplnenie")</f>
        <v>0</v>
      </c>
      <c r="S6" s="36">
        <f>COUNTIFS($D$3:$D$1048576,"Záverečná",$F$3:$F$1048576,"Na doplnenie")</f>
        <v>0</v>
      </c>
      <c r="T6" s="34">
        <f>SUMIFS($E$3:$E$1048576,$D$3:$D$1048576,"Záverečná",$F$3:$F$1048576,"Zrušená")</f>
        <v>0</v>
      </c>
      <c r="U6" s="36">
        <f>COUNTIFS($D$3:$D$1048576,"Záverečná",$F$3:$F$1048576,"Zrušená")</f>
        <v>0</v>
      </c>
      <c r="V6" s="34">
        <f>SUMIFS($E$3:$E$1048576,$D$3:$D$1048576,"Záverečná",$F$3:$F$1048576,"Zamietnutá")</f>
        <v>0</v>
      </c>
      <c r="W6" s="36">
        <f>COUNTIFS($D$3:$D$1048576,"Záverečná",$F$3:$F$1048576,"Zamietnutá")</f>
        <v>0</v>
      </c>
      <c r="X6" s="34">
        <f>SUMIFS($E$3:$E$1048576,$D$3:$D$1048576,"Záverečná",$F$3:$F$1048576,"Vybavená")</f>
        <v>0</v>
      </c>
      <c r="Y6" s="36">
        <f>COUNTIFS($D$3:$D$1048576,"Záverečná",$F$3:$F$1048576,"Vybavená")</f>
        <v>0</v>
      </c>
      <c r="Z6" s="34">
        <f>SUMIFS($H$3:$H$1048576,$D$3:$D$1048576,"Záverečná",$F$3:$F$1048576,"Vybavená")</f>
        <v>0</v>
      </c>
      <c r="AA6" s="36">
        <f>COUNTIFS($D$3:$D$1048576,"Záverečná",$F$3:$F$1048576,"Vybavená")</f>
        <v>0</v>
      </c>
    </row>
    <row r="7" spans="1:27" ht="15" customHeight="1" x14ac:dyDescent="0.25">
      <c r="A7" s="48"/>
      <c r="B7" s="43"/>
      <c r="C7" s="43"/>
      <c r="D7" s="57"/>
      <c r="E7" s="45"/>
      <c r="F7" s="46"/>
      <c r="G7" s="53"/>
      <c r="H7" s="50"/>
      <c r="I7" s="51"/>
      <c r="J7" s="52"/>
      <c r="K7" s="53"/>
      <c r="L7" s="50">
        <f t="shared" si="0"/>
        <v>0</v>
      </c>
      <c r="M7" s="37"/>
    </row>
    <row r="8" spans="1:27" ht="15" customHeight="1" x14ac:dyDescent="0.25">
      <c r="A8" s="48"/>
      <c r="B8" s="43"/>
      <c r="C8" s="43"/>
      <c r="D8" s="57"/>
      <c r="E8" s="45"/>
      <c r="F8" s="46"/>
      <c r="G8" s="53"/>
      <c r="H8" s="50"/>
      <c r="I8" s="51"/>
      <c r="J8" s="52"/>
      <c r="K8" s="53"/>
      <c r="L8" s="50">
        <f t="shared" si="0"/>
        <v>0</v>
      </c>
      <c r="M8" s="37"/>
      <c r="O8" s="33"/>
    </row>
    <row r="9" spans="1:27" ht="15" customHeight="1" x14ac:dyDescent="0.25">
      <c r="A9" s="42"/>
      <c r="B9" s="43"/>
      <c r="C9" s="43"/>
      <c r="D9" s="57"/>
      <c r="E9" s="45"/>
      <c r="F9" s="46"/>
      <c r="G9" s="53"/>
      <c r="H9" s="50"/>
      <c r="I9" s="51"/>
      <c r="J9" s="52"/>
      <c r="K9" s="53"/>
      <c r="L9" s="50">
        <f t="shared" si="0"/>
        <v>0</v>
      </c>
      <c r="M9" s="37"/>
      <c r="O9" s="33"/>
    </row>
    <row r="10" spans="1:27" ht="15" customHeight="1" x14ac:dyDescent="0.25">
      <c r="A10" s="42"/>
      <c r="B10" s="43"/>
      <c r="C10" s="43"/>
      <c r="D10" s="57"/>
      <c r="E10" s="45"/>
      <c r="F10" s="46"/>
      <c r="G10" s="53"/>
      <c r="H10" s="50"/>
      <c r="I10" s="51"/>
      <c r="J10" s="52"/>
      <c r="K10" s="53"/>
      <c r="L10" s="50">
        <f t="shared" si="0"/>
        <v>0</v>
      </c>
      <c r="M10" s="37"/>
      <c r="O10" s="33"/>
    </row>
    <row r="11" spans="1:27" ht="15" customHeight="1" x14ac:dyDescent="0.25">
      <c r="A11" s="42"/>
      <c r="B11" s="43"/>
      <c r="C11" s="43"/>
      <c r="D11" s="57"/>
      <c r="E11" s="45"/>
      <c r="F11" s="46"/>
      <c r="G11" s="53"/>
      <c r="H11" s="50"/>
      <c r="I11" s="51"/>
      <c r="J11" s="52"/>
      <c r="K11" s="53"/>
      <c r="L11" s="50">
        <f t="shared" si="0"/>
        <v>0</v>
      </c>
      <c r="M11" s="37"/>
      <c r="O11" s="33"/>
    </row>
    <row r="12" spans="1:27" ht="15" customHeight="1" x14ac:dyDescent="0.25">
      <c r="A12" s="42"/>
      <c r="B12" s="43"/>
      <c r="C12" s="43"/>
      <c r="D12" s="57"/>
      <c r="E12" s="45"/>
      <c r="F12" s="46"/>
      <c r="G12" s="53"/>
      <c r="H12" s="50"/>
      <c r="I12" s="51"/>
      <c r="J12" s="52"/>
      <c r="K12" s="53"/>
      <c r="L12" s="50">
        <f t="shared" si="0"/>
        <v>0</v>
      </c>
      <c r="M12" s="37"/>
    </row>
    <row r="13" spans="1:27" ht="15" customHeight="1" x14ac:dyDescent="0.25">
      <c r="A13" s="42"/>
      <c r="B13" s="43"/>
      <c r="C13" s="43"/>
      <c r="D13" s="57"/>
      <c r="E13" s="45"/>
      <c r="F13" s="46"/>
      <c r="G13" s="53"/>
      <c r="H13" s="50"/>
      <c r="I13" s="51"/>
      <c r="J13" s="52"/>
      <c r="K13" s="53"/>
      <c r="L13" s="50">
        <f t="shared" si="0"/>
        <v>0</v>
      </c>
      <c r="M13" s="37"/>
    </row>
    <row r="14" spans="1:27" ht="15" customHeight="1" x14ac:dyDescent="0.25">
      <c r="A14" s="42"/>
      <c r="B14" s="43"/>
      <c r="C14" s="43"/>
      <c r="D14" s="57"/>
      <c r="E14" s="45"/>
      <c r="F14" s="54"/>
      <c r="G14" s="53"/>
      <c r="H14" s="50"/>
      <c r="I14" s="51"/>
      <c r="J14" s="52"/>
      <c r="K14" s="53"/>
      <c r="L14" s="50">
        <f t="shared" si="0"/>
        <v>0</v>
      </c>
      <c r="M14" s="37"/>
    </row>
    <row r="15" spans="1:27" ht="15" customHeight="1" x14ac:dyDescent="0.25">
      <c r="A15" s="42"/>
      <c r="B15" s="43"/>
      <c r="C15" s="43"/>
      <c r="D15" s="57"/>
      <c r="E15" s="45"/>
      <c r="F15" s="46"/>
      <c r="G15" s="53"/>
      <c r="H15" s="50"/>
      <c r="I15" s="51"/>
      <c r="J15" s="52"/>
      <c r="K15" s="53"/>
      <c r="L15" s="50">
        <f t="shared" si="0"/>
        <v>0</v>
      </c>
      <c r="M15" s="37"/>
    </row>
    <row r="16" spans="1:27" ht="15" customHeight="1" x14ac:dyDescent="0.25">
      <c r="A16" s="42"/>
      <c r="B16" s="43"/>
      <c r="C16" s="43"/>
      <c r="D16" s="57"/>
      <c r="E16" s="45"/>
      <c r="F16" s="46"/>
      <c r="G16" s="53"/>
      <c r="H16" s="50"/>
      <c r="I16" s="51"/>
      <c r="J16" s="52"/>
      <c r="K16" s="53"/>
      <c r="L16" s="50">
        <f t="shared" si="0"/>
        <v>0</v>
      </c>
      <c r="M16" s="37"/>
    </row>
    <row r="17" spans="1:13" ht="15" customHeight="1" x14ac:dyDescent="0.25">
      <c r="A17" s="42"/>
      <c r="B17" s="43"/>
      <c r="C17" s="43"/>
      <c r="D17" s="57"/>
      <c r="E17" s="45"/>
      <c r="F17" s="46"/>
      <c r="G17" s="53"/>
      <c r="H17" s="50"/>
      <c r="I17" s="51"/>
      <c r="J17" s="52"/>
      <c r="K17" s="53"/>
      <c r="L17" s="50">
        <f t="shared" si="0"/>
        <v>0</v>
      </c>
      <c r="M17" s="37"/>
    </row>
    <row r="18" spans="1:13" ht="15" customHeight="1" x14ac:dyDescent="0.25">
      <c r="A18" s="42"/>
      <c r="B18" s="43"/>
      <c r="C18" s="43"/>
      <c r="D18" s="57"/>
      <c r="E18" s="45"/>
      <c r="F18" s="46"/>
      <c r="G18" s="53"/>
      <c r="H18" s="50"/>
      <c r="I18" s="51"/>
      <c r="J18" s="52"/>
      <c r="K18" s="53"/>
      <c r="L18" s="50">
        <f t="shared" si="0"/>
        <v>0</v>
      </c>
      <c r="M18" s="37"/>
    </row>
    <row r="19" spans="1:13" ht="15" customHeight="1" x14ac:dyDescent="0.25">
      <c r="A19" s="42"/>
      <c r="B19" s="43"/>
      <c r="C19" s="43"/>
      <c r="D19" s="57"/>
      <c r="E19" s="45"/>
      <c r="F19" s="46"/>
      <c r="G19" s="53"/>
      <c r="H19" s="50"/>
      <c r="I19" s="51"/>
      <c r="J19" s="52"/>
      <c r="K19" s="53"/>
      <c r="L19" s="50">
        <f t="shared" si="0"/>
        <v>0</v>
      </c>
      <c r="M19" s="37"/>
    </row>
    <row r="20" spans="1:13" ht="15" customHeight="1" x14ac:dyDescent="0.25">
      <c r="A20" s="42"/>
      <c r="B20" s="43"/>
      <c r="C20" s="43"/>
      <c r="D20" s="57"/>
      <c r="E20" s="45"/>
      <c r="F20" s="46"/>
      <c r="G20" s="53"/>
      <c r="H20" s="50"/>
      <c r="I20" s="51"/>
      <c r="J20" s="52"/>
      <c r="K20" s="53"/>
      <c r="L20" s="50">
        <f t="shared" si="0"/>
        <v>0</v>
      </c>
      <c r="M20" s="37"/>
    </row>
    <row r="21" spans="1:13" ht="15" customHeight="1" x14ac:dyDescent="0.25">
      <c r="A21" s="42"/>
      <c r="B21" s="43"/>
      <c r="C21" s="43"/>
      <c r="D21" s="57"/>
      <c r="E21" s="45"/>
      <c r="F21" s="46"/>
      <c r="G21" s="53"/>
      <c r="H21" s="50"/>
      <c r="I21" s="51"/>
      <c r="J21" s="52"/>
      <c r="K21" s="53"/>
      <c r="L21" s="50">
        <f t="shared" si="0"/>
        <v>0</v>
      </c>
      <c r="M21" s="37"/>
    </row>
    <row r="22" spans="1:13" ht="15" customHeight="1" x14ac:dyDescent="0.25">
      <c r="A22" s="42"/>
      <c r="B22" s="43"/>
      <c r="C22" s="43"/>
      <c r="D22" s="57"/>
      <c r="E22" s="45"/>
      <c r="F22" s="46"/>
      <c r="G22" s="53"/>
      <c r="H22" s="50"/>
      <c r="I22" s="51"/>
      <c r="J22" s="52"/>
      <c r="K22" s="53"/>
      <c r="L22" s="50">
        <f t="shared" si="0"/>
        <v>0</v>
      </c>
      <c r="M22" s="37"/>
    </row>
    <row r="23" spans="1:13" ht="15" customHeight="1" x14ac:dyDescent="0.25">
      <c r="A23" s="42"/>
      <c r="B23" s="43"/>
      <c r="C23" s="43"/>
      <c r="D23" s="57"/>
      <c r="E23" s="45"/>
      <c r="F23" s="46"/>
      <c r="G23" s="53"/>
      <c r="H23" s="50"/>
      <c r="I23" s="51"/>
      <c r="J23" s="52"/>
      <c r="K23" s="53"/>
      <c r="L23" s="50">
        <f t="shared" si="0"/>
        <v>0</v>
      </c>
      <c r="M23" s="37"/>
    </row>
    <row r="24" spans="1:13" ht="15" customHeight="1" x14ac:dyDescent="0.25">
      <c r="A24" s="42"/>
      <c r="B24" s="43"/>
      <c r="C24" s="43"/>
      <c r="D24" s="57"/>
      <c r="E24" s="45"/>
      <c r="F24" s="46"/>
      <c r="G24" s="53"/>
      <c r="H24" s="50"/>
      <c r="I24" s="51"/>
      <c r="J24" s="52"/>
      <c r="K24" s="53"/>
      <c r="L24" s="50">
        <f t="shared" si="0"/>
        <v>0</v>
      </c>
      <c r="M24" s="37"/>
    </row>
    <row r="25" spans="1:13" ht="15" customHeight="1" x14ac:dyDescent="0.25">
      <c r="A25" s="42"/>
      <c r="B25" s="43"/>
      <c r="C25" s="43"/>
      <c r="D25" s="57"/>
      <c r="E25" s="45"/>
      <c r="F25" s="46"/>
      <c r="G25" s="53"/>
      <c r="H25" s="50"/>
      <c r="I25" s="51"/>
      <c r="J25" s="52"/>
      <c r="K25" s="53"/>
      <c r="L25" s="50">
        <f t="shared" si="0"/>
        <v>0</v>
      </c>
      <c r="M25" s="37"/>
    </row>
    <row r="26" spans="1:13" ht="15" customHeight="1" x14ac:dyDescent="0.25">
      <c r="A26" s="42"/>
      <c r="B26" s="43"/>
      <c r="C26" s="43"/>
      <c r="D26" s="57"/>
      <c r="E26" s="45"/>
      <c r="F26" s="46"/>
      <c r="G26" s="53"/>
      <c r="H26" s="50"/>
      <c r="I26" s="51"/>
      <c r="J26" s="52"/>
      <c r="K26" s="53"/>
      <c r="L26" s="50">
        <f t="shared" si="0"/>
        <v>0</v>
      </c>
      <c r="M26" s="37"/>
    </row>
    <row r="27" spans="1:13" ht="15" customHeight="1" x14ac:dyDescent="0.25">
      <c r="A27" s="42"/>
      <c r="B27" s="43"/>
      <c r="C27" s="43"/>
      <c r="D27" s="57"/>
      <c r="E27" s="45"/>
      <c r="F27" s="46"/>
      <c r="G27" s="53"/>
      <c r="H27" s="50"/>
      <c r="I27" s="51"/>
      <c r="J27" s="52"/>
      <c r="K27" s="53"/>
      <c r="L27" s="50">
        <f t="shared" si="0"/>
        <v>0</v>
      </c>
      <c r="M27" s="37"/>
    </row>
    <row r="28" spans="1:13" ht="15" customHeight="1" x14ac:dyDescent="0.25">
      <c r="A28" s="42"/>
      <c r="B28" s="43"/>
      <c r="C28" s="43"/>
      <c r="D28" s="57"/>
      <c r="E28" s="45"/>
      <c r="F28" s="46"/>
      <c r="G28" s="53"/>
      <c r="H28" s="50"/>
      <c r="I28" s="51"/>
      <c r="J28" s="52"/>
      <c r="K28" s="53"/>
      <c r="L28" s="50">
        <f t="shared" si="0"/>
        <v>0</v>
      </c>
      <c r="M28" s="37"/>
    </row>
    <row r="29" spans="1:13" ht="15" customHeight="1" x14ac:dyDescent="0.25">
      <c r="A29" s="42"/>
      <c r="B29" s="43"/>
      <c r="C29" s="43"/>
      <c r="D29" s="57"/>
      <c r="E29" s="45"/>
      <c r="F29" s="46"/>
      <c r="G29" s="53"/>
      <c r="H29" s="50"/>
      <c r="I29" s="51"/>
      <c r="J29" s="52"/>
      <c r="K29" s="53"/>
      <c r="L29" s="45">
        <f t="shared" si="0"/>
        <v>0</v>
      </c>
      <c r="M29" s="37"/>
    </row>
    <row r="30" spans="1:13" ht="15" customHeight="1" x14ac:dyDescent="0.25">
      <c r="A30" s="42"/>
      <c r="B30" s="43"/>
      <c r="C30" s="43"/>
      <c r="D30" s="57"/>
      <c r="E30" s="45"/>
      <c r="F30" s="46"/>
      <c r="G30" s="53"/>
      <c r="H30" s="50"/>
      <c r="I30" s="51"/>
      <c r="J30" s="52"/>
      <c r="K30" s="53"/>
      <c r="L30" s="50">
        <f t="shared" si="0"/>
        <v>0</v>
      </c>
      <c r="M30" s="37"/>
    </row>
    <row r="31" spans="1:13" ht="15" customHeight="1" x14ac:dyDescent="0.25">
      <c r="A31" s="42"/>
      <c r="B31" s="43"/>
      <c r="C31" s="43"/>
      <c r="D31" s="57"/>
      <c r="E31" s="45"/>
      <c r="F31" s="46"/>
      <c r="G31" s="53"/>
      <c r="H31" s="50"/>
      <c r="I31" s="51"/>
      <c r="J31" s="52"/>
      <c r="K31" s="53"/>
      <c r="L31" s="50">
        <f t="shared" si="0"/>
        <v>0</v>
      </c>
      <c r="M31" s="37"/>
    </row>
    <row r="32" spans="1:13" ht="15" customHeight="1" x14ac:dyDescent="0.25">
      <c r="A32" s="42"/>
      <c r="B32" s="43"/>
      <c r="C32" s="43"/>
      <c r="D32" s="57"/>
      <c r="E32" s="45"/>
      <c r="F32" s="46"/>
      <c r="G32" s="53"/>
      <c r="H32" s="50"/>
      <c r="I32" s="51"/>
      <c r="J32" s="52"/>
      <c r="K32" s="53"/>
      <c r="L32" s="50">
        <f t="shared" si="0"/>
        <v>0</v>
      </c>
      <c r="M32" s="37"/>
    </row>
    <row r="33" spans="1:13" ht="15" customHeight="1" x14ac:dyDescent="0.25">
      <c r="A33" s="42"/>
      <c r="B33" s="43"/>
      <c r="C33" s="43"/>
      <c r="D33" s="57"/>
      <c r="E33" s="45"/>
      <c r="F33" s="46"/>
      <c r="G33" s="53"/>
      <c r="H33" s="50"/>
      <c r="I33" s="51"/>
      <c r="J33" s="52"/>
      <c r="K33" s="53"/>
      <c r="L33" s="50">
        <f t="shared" si="0"/>
        <v>0</v>
      </c>
      <c r="M33" s="37"/>
    </row>
    <row r="34" spans="1:13" ht="15" customHeight="1" x14ac:dyDescent="0.25">
      <c r="A34" s="48"/>
      <c r="B34" s="43"/>
      <c r="C34" s="43"/>
      <c r="D34" s="57"/>
      <c r="E34" s="45"/>
      <c r="F34" s="46"/>
      <c r="G34" s="53"/>
      <c r="H34" s="50"/>
      <c r="I34" s="51"/>
      <c r="J34" s="52"/>
      <c r="K34" s="53"/>
      <c r="L34" s="50">
        <v>0</v>
      </c>
      <c r="M34" s="37"/>
    </row>
    <row r="35" spans="1:13" ht="15" customHeight="1" x14ac:dyDescent="0.25">
      <c r="A35" s="55"/>
      <c r="B35" s="53"/>
      <c r="C35" s="53"/>
      <c r="D35" s="58"/>
      <c r="E35" s="50"/>
      <c r="F35" s="54"/>
      <c r="G35" s="53"/>
      <c r="H35" s="50"/>
      <c r="I35" s="51"/>
      <c r="J35" s="52"/>
      <c r="K35" s="53"/>
      <c r="L35" s="50">
        <f t="shared" si="0"/>
        <v>0</v>
      </c>
      <c r="M35" s="37"/>
    </row>
    <row r="36" spans="1:13" ht="15" customHeight="1" x14ac:dyDescent="0.25">
      <c r="A36" s="55"/>
      <c r="B36" s="53"/>
      <c r="C36" s="53"/>
      <c r="D36" s="58"/>
      <c r="E36" s="50"/>
      <c r="F36" s="54"/>
      <c r="G36" s="53"/>
      <c r="H36" s="50"/>
      <c r="I36" s="51"/>
      <c r="J36" s="52"/>
      <c r="K36" s="53"/>
      <c r="L36" s="50">
        <f t="shared" si="0"/>
        <v>0</v>
      </c>
      <c r="M36" s="37"/>
    </row>
    <row r="37" spans="1:13" ht="15" customHeight="1" x14ac:dyDescent="0.25">
      <c r="A37" s="42"/>
      <c r="B37" s="43"/>
      <c r="C37" s="43"/>
      <c r="D37" s="57"/>
      <c r="E37" s="45"/>
      <c r="F37" s="46"/>
      <c r="G37" s="53"/>
      <c r="H37" s="50"/>
      <c r="I37" s="47"/>
      <c r="J37" s="44"/>
      <c r="K37" s="53"/>
      <c r="L37" s="45">
        <f t="shared" si="0"/>
        <v>0</v>
      </c>
      <c r="M37" s="37"/>
    </row>
    <row r="38" spans="1:13" ht="15" customHeight="1" x14ac:dyDescent="0.25">
      <c r="A38" s="55"/>
      <c r="B38" s="53"/>
      <c r="C38" s="53"/>
      <c r="D38" s="58"/>
      <c r="E38" s="50"/>
      <c r="F38" s="54"/>
      <c r="G38" s="53"/>
      <c r="H38" s="50"/>
      <c r="I38" s="51"/>
      <c r="J38" s="52"/>
      <c r="K38" s="53"/>
      <c r="L38" s="45">
        <f t="shared" si="0"/>
        <v>0</v>
      </c>
      <c r="M38" s="37"/>
    </row>
    <row r="39" spans="1:13" ht="15" customHeight="1" x14ac:dyDescent="0.25">
      <c r="A39" s="42"/>
      <c r="B39" s="43"/>
      <c r="C39" s="43"/>
      <c r="D39" s="57"/>
      <c r="E39" s="45"/>
      <c r="F39" s="46"/>
      <c r="G39" s="53"/>
      <c r="H39" s="50"/>
      <c r="I39" s="51"/>
      <c r="J39" s="52"/>
      <c r="K39" s="53"/>
      <c r="L39" s="50">
        <f t="shared" si="0"/>
        <v>0</v>
      </c>
      <c r="M39" s="37"/>
    </row>
    <row r="40" spans="1:13" ht="15" customHeight="1" x14ac:dyDescent="0.25">
      <c r="A40" s="42"/>
      <c r="B40" s="43"/>
      <c r="C40" s="43"/>
      <c r="D40" s="57"/>
      <c r="E40" s="45"/>
      <c r="F40" s="46"/>
      <c r="G40" s="53"/>
      <c r="H40" s="50"/>
      <c r="I40" s="51"/>
      <c r="J40" s="52"/>
      <c r="K40" s="53"/>
      <c r="L40" s="50">
        <f t="shared" si="0"/>
        <v>0</v>
      </c>
      <c r="M40" s="37"/>
    </row>
    <row r="41" spans="1:13" ht="15" customHeight="1" x14ac:dyDescent="0.25">
      <c r="A41" s="55"/>
      <c r="B41" s="53"/>
      <c r="C41" s="53"/>
      <c r="D41" s="58"/>
      <c r="E41" s="50"/>
      <c r="F41" s="54"/>
      <c r="G41" s="53"/>
      <c r="H41" s="50"/>
      <c r="I41" s="51"/>
      <c r="J41" s="52"/>
      <c r="K41" s="53"/>
      <c r="L41" s="45">
        <f t="shared" si="0"/>
        <v>0</v>
      </c>
      <c r="M41" s="37"/>
    </row>
    <row r="42" spans="1:13" ht="15" customHeight="1" x14ac:dyDescent="0.25">
      <c r="A42" s="48"/>
      <c r="B42" s="43"/>
      <c r="C42" s="43"/>
      <c r="D42" s="57"/>
      <c r="E42" s="45"/>
      <c r="F42" s="46"/>
      <c r="G42" s="53"/>
      <c r="H42" s="50"/>
      <c r="I42" s="47"/>
      <c r="J42" s="44"/>
      <c r="K42" s="43"/>
      <c r="L42" s="45">
        <f t="shared" si="0"/>
        <v>0</v>
      </c>
      <c r="M42" s="37"/>
    </row>
    <row r="43" spans="1:13" ht="15" customHeight="1" x14ac:dyDescent="0.25">
      <c r="A43" s="55"/>
      <c r="B43" s="53"/>
      <c r="C43" s="53"/>
      <c r="D43" s="58"/>
      <c r="E43" s="50"/>
      <c r="F43" s="54"/>
      <c r="G43" s="53"/>
      <c r="H43" s="50"/>
      <c r="I43" s="51"/>
      <c r="J43" s="44"/>
      <c r="K43" s="53"/>
      <c r="L43" s="50">
        <f t="shared" si="0"/>
        <v>0</v>
      </c>
      <c r="M43" s="37"/>
    </row>
    <row r="44" spans="1:13" ht="15" customHeight="1" x14ac:dyDescent="0.25">
      <c r="A44" s="48"/>
      <c r="B44" s="43"/>
      <c r="C44" s="43"/>
      <c r="D44" s="57"/>
      <c r="E44" s="45"/>
      <c r="F44" s="46"/>
      <c r="G44" s="53"/>
      <c r="H44" s="50"/>
      <c r="I44" s="47"/>
      <c r="J44" s="44"/>
      <c r="K44" s="43"/>
      <c r="L44" s="45">
        <v>0</v>
      </c>
      <c r="M44" s="37"/>
    </row>
    <row r="45" spans="1:13" ht="15" customHeight="1" x14ac:dyDescent="0.25">
      <c r="A45" s="48"/>
      <c r="B45" s="43"/>
      <c r="C45" s="43"/>
      <c r="D45" s="57"/>
      <c r="E45" s="45"/>
      <c r="F45" s="54"/>
      <c r="G45" s="53"/>
      <c r="H45" s="50"/>
      <c r="I45" s="47"/>
      <c r="J45" s="44"/>
      <c r="K45" s="43"/>
      <c r="L45" s="45">
        <f t="shared" si="0"/>
        <v>0</v>
      </c>
      <c r="M45" s="37"/>
    </row>
    <row r="46" spans="1:13" ht="15" customHeight="1" x14ac:dyDescent="0.25">
      <c r="A46" s="48"/>
      <c r="B46" s="43"/>
      <c r="C46" s="43"/>
      <c r="D46" s="57"/>
      <c r="E46" s="45"/>
      <c r="F46" s="46"/>
      <c r="G46" s="53"/>
      <c r="H46" s="50"/>
      <c r="I46" s="47"/>
      <c r="J46" s="44"/>
      <c r="K46" s="43"/>
      <c r="L46" s="45">
        <v>0</v>
      </c>
      <c r="M46" s="37"/>
    </row>
    <row r="47" spans="1:13" ht="15" customHeight="1" x14ac:dyDescent="0.25">
      <c r="A47" s="42"/>
      <c r="B47" s="43"/>
      <c r="C47" s="43"/>
      <c r="D47" s="59"/>
      <c r="E47" s="45"/>
      <c r="F47" s="42"/>
      <c r="G47" s="53"/>
      <c r="H47" s="50"/>
      <c r="I47" s="47"/>
      <c r="J47" s="44"/>
      <c r="K47" s="53"/>
      <c r="L47" s="45">
        <f t="shared" si="0"/>
        <v>0</v>
      </c>
      <c r="M47" s="37"/>
    </row>
    <row r="48" spans="1:13" ht="15" customHeight="1" x14ac:dyDescent="0.25">
      <c r="A48" s="42"/>
      <c r="B48" s="43"/>
      <c r="C48" s="43"/>
      <c r="D48" s="57"/>
      <c r="E48" s="45"/>
      <c r="F48" s="46"/>
      <c r="G48" s="53"/>
      <c r="H48" s="50"/>
      <c r="I48" s="47"/>
      <c r="J48" s="44"/>
      <c r="K48" s="53"/>
      <c r="L48" s="45">
        <f t="shared" si="0"/>
        <v>0</v>
      </c>
      <c r="M48" s="37"/>
    </row>
    <row r="49" spans="1:13" ht="15" customHeight="1" x14ac:dyDescent="0.25">
      <c r="A49" s="42"/>
      <c r="B49" s="43"/>
      <c r="C49" s="43"/>
      <c r="D49" s="57"/>
      <c r="E49" s="45"/>
      <c r="F49" s="46"/>
      <c r="G49" s="53"/>
      <c r="H49" s="50"/>
      <c r="I49" s="51"/>
      <c r="J49" s="52"/>
      <c r="K49" s="53"/>
      <c r="L49" s="45">
        <f t="shared" si="0"/>
        <v>0</v>
      </c>
      <c r="M49" s="37"/>
    </row>
    <row r="50" spans="1:13" ht="15" customHeight="1" x14ac:dyDescent="0.25">
      <c r="A50" s="42"/>
      <c r="B50" s="43"/>
      <c r="C50" s="43"/>
      <c r="D50" s="57"/>
      <c r="E50" s="45"/>
      <c r="F50" s="46"/>
      <c r="G50" s="53"/>
      <c r="H50" s="50"/>
      <c r="I50" s="47"/>
      <c r="J50" s="44"/>
      <c r="K50" s="43"/>
      <c r="L50" s="45">
        <f t="shared" si="0"/>
        <v>0</v>
      </c>
      <c r="M50" s="37"/>
    </row>
    <row r="51" spans="1:13" ht="15" customHeight="1" x14ac:dyDescent="0.25">
      <c r="A51" s="55"/>
      <c r="B51" s="53"/>
      <c r="C51" s="53"/>
      <c r="D51" s="58"/>
      <c r="E51" s="50"/>
      <c r="F51" s="54"/>
      <c r="G51" s="53"/>
      <c r="H51" s="50"/>
      <c r="I51" s="51"/>
      <c r="J51" s="52"/>
      <c r="K51" s="53"/>
      <c r="L51" s="45">
        <f t="shared" si="0"/>
        <v>0</v>
      </c>
      <c r="M51" s="37"/>
    </row>
    <row r="52" spans="1:13" ht="15" customHeight="1" x14ac:dyDescent="0.25">
      <c r="A52" s="55"/>
      <c r="B52" s="53"/>
      <c r="C52" s="53"/>
      <c r="D52" s="58"/>
      <c r="E52" s="50"/>
      <c r="F52" s="54"/>
      <c r="G52" s="53"/>
      <c r="H52" s="50"/>
      <c r="I52" s="51"/>
      <c r="J52" s="52"/>
      <c r="K52" s="53"/>
      <c r="L52" s="45">
        <f t="shared" si="0"/>
        <v>0</v>
      </c>
      <c r="M52" s="37"/>
    </row>
    <row r="53" spans="1:13" ht="15" customHeight="1" x14ac:dyDescent="0.25">
      <c r="A53" s="42"/>
      <c r="B53" s="43"/>
      <c r="C53" s="43"/>
      <c r="D53" s="57"/>
      <c r="E53" s="45"/>
      <c r="F53" s="46"/>
      <c r="G53" s="53"/>
      <c r="H53" s="45"/>
      <c r="I53" s="47"/>
      <c r="J53" s="44"/>
      <c r="K53" s="49"/>
      <c r="L53" s="45">
        <f t="shared" si="0"/>
        <v>0</v>
      </c>
      <c r="M53" s="37"/>
    </row>
    <row r="54" spans="1:13" ht="15" customHeight="1" x14ac:dyDescent="0.25">
      <c r="A54" s="56"/>
      <c r="B54" s="53"/>
      <c r="C54" s="53"/>
      <c r="D54" s="58"/>
      <c r="E54" s="50"/>
      <c r="F54" s="54"/>
      <c r="G54" s="53"/>
      <c r="H54" s="50"/>
      <c r="I54" s="51"/>
      <c r="J54" s="52"/>
      <c r="K54" s="62"/>
      <c r="L54" s="45">
        <f t="shared" si="0"/>
        <v>0</v>
      </c>
      <c r="M54" s="37"/>
    </row>
    <row r="55" spans="1:13" ht="15" customHeight="1" x14ac:dyDescent="0.25">
      <c r="A55" s="42"/>
      <c r="B55" s="43"/>
      <c r="C55" s="43"/>
      <c r="D55" s="57"/>
      <c r="E55" s="45"/>
      <c r="F55" s="46"/>
      <c r="G55" s="53"/>
      <c r="H55" s="50"/>
      <c r="I55" s="47"/>
      <c r="J55" s="44"/>
      <c r="K55" s="53"/>
      <c r="L55" s="45">
        <f t="shared" si="0"/>
        <v>0</v>
      </c>
      <c r="M55" s="37"/>
    </row>
    <row r="56" spans="1:13" ht="15" customHeight="1" x14ac:dyDescent="0.25">
      <c r="A56" s="48"/>
      <c r="B56" s="43"/>
      <c r="C56" s="43"/>
      <c r="D56" s="57"/>
      <c r="E56" s="45"/>
      <c r="F56" s="46"/>
      <c r="G56" s="53"/>
      <c r="H56" s="50"/>
      <c r="I56" s="47"/>
      <c r="J56" s="44"/>
      <c r="K56" s="43"/>
      <c r="L56" s="45">
        <v>0</v>
      </c>
      <c r="M56" s="37"/>
    </row>
    <row r="57" spans="1:13" ht="15" customHeight="1" x14ac:dyDescent="0.25">
      <c r="A57" s="48"/>
      <c r="B57" s="43"/>
      <c r="C57" s="43"/>
      <c r="D57" s="57"/>
      <c r="E57" s="45"/>
      <c r="F57" s="46"/>
      <c r="G57" s="62"/>
      <c r="H57" s="45"/>
      <c r="I57" s="47"/>
      <c r="J57" s="44"/>
      <c r="K57" s="62"/>
      <c r="L57" s="45">
        <f t="shared" si="0"/>
        <v>0</v>
      </c>
      <c r="M57" s="37"/>
    </row>
    <row r="58" spans="1:13" ht="15" customHeight="1" x14ac:dyDescent="0.25">
      <c r="A58" s="42"/>
      <c r="B58" s="43"/>
      <c r="C58" s="43"/>
      <c r="D58" s="57"/>
      <c r="E58" s="45"/>
      <c r="F58" s="46"/>
      <c r="G58" s="53"/>
      <c r="H58" s="50"/>
      <c r="I58" s="47"/>
      <c r="J58" s="44"/>
      <c r="K58" s="53"/>
      <c r="L58" s="45">
        <f t="shared" si="0"/>
        <v>0</v>
      </c>
      <c r="M58" s="37"/>
    </row>
    <row r="59" spans="1:13" s="38" customFormat="1" ht="15" customHeight="1" x14ac:dyDescent="0.25">
      <c r="A59" s="55"/>
      <c r="B59" s="53"/>
      <c r="C59" s="53"/>
      <c r="D59" s="58"/>
      <c r="E59" s="50"/>
      <c r="F59" s="54"/>
      <c r="G59" s="53"/>
      <c r="H59" s="50"/>
      <c r="I59" s="51"/>
      <c r="J59" s="52"/>
      <c r="K59" s="49"/>
      <c r="L59" s="45">
        <f t="shared" si="0"/>
        <v>0</v>
      </c>
      <c r="M59" s="41"/>
    </row>
    <row r="60" spans="1:13" ht="15" customHeight="1" x14ac:dyDescent="0.25">
      <c r="A60" s="55"/>
      <c r="B60" s="53"/>
      <c r="C60" s="53"/>
      <c r="D60" s="58"/>
      <c r="E60" s="50"/>
      <c r="F60" s="54"/>
      <c r="G60" s="53"/>
      <c r="H60" s="50"/>
      <c r="I60" s="51"/>
      <c r="J60" s="52"/>
      <c r="K60" s="53"/>
      <c r="L60" s="45">
        <f t="shared" si="0"/>
        <v>0</v>
      </c>
      <c r="M60" s="37"/>
    </row>
    <row r="61" spans="1:13" s="38" customFormat="1" ht="15" customHeight="1" x14ac:dyDescent="0.25">
      <c r="A61" s="56"/>
      <c r="B61" s="53"/>
      <c r="C61" s="53"/>
      <c r="D61" s="58"/>
      <c r="E61" s="50"/>
      <c r="F61" s="54"/>
      <c r="G61" s="53"/>
      <c r="H61" s="50"/>
      <c r="I61" s="51"/>
      <c r="J61" s="52"/>
      <c r="K61" s="62"/>
      <c r="L61" s="45">
        <f t="shared" si="0"/>
        <v>0</v>
      </c>
      <c r="M61" s="41"/>
    </row>
    <row r="62" spans="1:13" s="38" customFormat="1" ht="15" customHeight="1" x14ac:dyDescent="0.25">
      <c r="A62" s="56"/>
      <c r="B62" s="53"/>
      <c r="C62" s="53"/>
      <c r="D62" s="58"/>
      <c r="E62" s="50"/>
      <c r="F62" s="54"/>
      <c r="G62" s="53"/>
      <c r="H62" s="50"/>
      <c r="I62" s="51"/>
      <c r="J62" s="52"/>
      <c r="K62" s="62"/>
      <c r="L62" s="45">
        <f t="shared" si="0"/>
        <v>0</v>
      </c>
      <c r="M62" s="41"/>
    </row>
    <row r="63" spans="1:13" ht="15" customHeight="1" x14ac:dyDescent="0.25">
      <c r="A63" s="55"/>
      <c r="B63" s="53"/>
      <c r="C63" s="53"/>
      <c r="D63" s="58"/>
      <c r="E63" s="50"/>
      <c r="F63" s="54"/>
      <c r="G63" s="53"/>
      <c r="H63" s="50"/>
      <c r="I63" s="51"/>
      <c r="J63" s="52"/>
      <c r="K63" s="53"/>
      <c r="L63" s="45">
        <f t="shared" si="0"/>
        <v>0</v>
      </c>
      <c r="M63" s="37"/>
    </row>
    <row r="64" spans="1:13" s="38" customFormat="1" ht="15" customHeight="1" x14ac:dyDescent="0.25">
      <c r="A64" s="55"/>
      <c r="B64" s="53"/>
      <c r="C64" s="53"/>
      <c r="D64" s="58"/>
      <c r="E64" s="50"/>
      <c r="F64" s="54"/>
      <c r="G64" s="53"/>
      <c r="H64" s="50"/>
      <c r="I64" s="51"/>
      <c r="J64" s="52"/>
      <c r="K64" s="62"/>
      <c r="L64" s="45">
        <f t="shared" si="0"/>
        <v>0</v>
      </c>
      <c r="M64" s="41"/>
    </row>
    <row r="65" spans="1:13" s="38" customFormat="1" ht="15" customHeight="1" x14ac:dyDescent="0.25">
      <c r="A65" s="55"/>
      <c r="B65" s="53"/>
      <c r="C65" s="53"/>
      <c r="D65" s="58"/>
      <c r="E65" s="50"/>
      <c r="F65" s="54"/>
      <c r="G65" s="53"/>
      <c r="H65" s="50"/>
      <c r="I65" s="51"/>
      <c r="J65" s="52"/>
      <c r="K65" s="53"/>
      <c r="L65" s="45">
        <f t="shared" si="0"/>
        <v>0</v>
      </c>
      <c r="M65" s="41"/>
    </row>
    <row r="66" spans="1:13" ht="15" customHeight="1" x14ac:dyDescent="0.25">
      <c r="A66" s="55"/>
      <c r="B66" s="43"/>
      <c r="C66" s="43"/>
      <c r="D66" s="57"/>
      <c r="E66" s="45"/>
      <c r="F66" s="46"/>
      <c r="G66" s="53"/>
      <c r="H66" s="45"/>
      <c r="I66" s="47"/>
      <c r="J66" s="44"/>
      <c r="K66" s="49"/>
      <c r="L66" s="45">
        <f t="shared" si="0"/>
        <v>0</v>
      </c>
      <c r="M66" s="37"/>
    </row>
    <row r="67" spans="1:13" s="38" customFormat="1" ht="15" customHeight="1" x14ac:dyDescent="0.25">
      <c r="A67" s="55"/>
      <c r="B67" s="53"/>
      <c r="C67" s="53"/>
      <c r="D67" s="58"/>
      <c r="E67" s="50"/>
      <c r="F67" s="54"/>
      <c r="G67" s="53"/>
      <c r="H67" s="50"/>
      <c r="I67" s="51"/>
      <c r="J67" s="52"/>
      <c r="K67" s="49"/>
      <c r="L67" s="45">
        <f t="shared" si="0"/>
        <v>0</v>
      </c>
      <c r="M67" s="41"/>
    </row>
    <row r="68" spans="1:13" s="38" customFormat="1" ht="15" customHeight="1" x14ac:dyDescent="0.25">
      <c r="A68" s="56"/>
      <c r="B68" s="53"/>
      <c r="C68" s="53"/>
      <c r="D68" s="58"/>
      <c r="E68" s="50"/>
      <c r="F68" s="54"/>
      <c r="G68" s="53"/>
      <c r="H68" s="50"/>
      <c r="I68" s="51"/>
      <c r="J68" s="52"/>
      <c r="K68" s="53"/>
      <c r="L68" s="45">
        <f t="shared" si="0"/>
        <v>0</v>
      </c>
      <c r="M68" s="41"/>
    </row>
    <row r="69" spans="1:13" s="38" customFormat="1" ht="15" customHeight="1" x14ac:dyDescent="0.25">
      <c r="A69" s="55"/>
      <c r="B69" s="53"/>
      <c r="C69" s="53"/>
      <c r="D69" s="58"/>
      <c r="E69" s="50"/>
      <c r="F69" s="54"/>
      <c r="G69" s="53"/>
      <c r="H69" s="50"/>
      <c r="I69" s="51"/>
      <c r="J69" s="52"/>
      <c r="K69" s="49"/>
      <c r="L69" s="45">
        <f t="shared" si="0"/>
        <v>0</v>
      </c>
      <c r="M69" s="41"/>
    </row>
    <row r="70" spans="1:13" ht="15" customHeight="1" x14ac:dyDescent="0.25">
      <c r="A70" s="55"/>
      <c r="B70" s="43"/>
      <c r="C70" s="43"/>
      <c r="D70" s="57"/>
      <c r="E70" s="45"/>
      <c r="F70" s="46"/>
      <c r="G70" s="53"/>
      <c r="H70" s="45"/>
      <c r="I70" s="47"/>
      <c r="J70" s="44"/>
      <c r="K70" s="43"/>
      <c r="L70" s="45">
        <f t="shared" si="0"/>
        <v>0</v>
      </c>
      <c r="M70" s="37"/>
    </row>
    <row r="71" spans="1:13" s="38" customFormat="1" ht="15" customHeight="1" x14ac:dyDescent="0.25">
      <c r="A71" s="55"/>
      <c r="B71" s="53"/>
      <c r="C71" s="53"/>
      <c r="D71" s="58"/>
      <c r="E71" s="50"/>
      <c r="F71" s="54"/>
      <c r="G71" s="53"/>
      <c r="H71" s="50"/>
      <c r="I71" s="51"/>
      <c r="J71" s="52"/>
      <c r="K71" s="49"/>
      <c r="L71" s="45">
        <f t="shared" si="0"/>
        <v>0</v>
      </c>
      <c r="M71" s="41"/>
    </row>
    <row r="72" spans="1:13" ht="15" customHeight="1" x14ac:dyDescent="0.25">
      <c r="A72" s="55"/>
      <c r="B72" s="53"/>
      <c r="C72" s="53"/>
      <c r="D72" s="58"/>
      <c r="E72" s="50"/>
      <c r="F72" s="54"/>
      <c r="G72" s="53"/>
      <c r="H72" s="50"/>
      <c r="I72" s="51"/>
      <c r="J72" s="52"/>
      <c r="K72" s="49"/>
      <c r="L72" s="45">
        <f t="shared" ref="L72:L134" si="1">E72-H72</f>
        <v>0</v>
      </c>
      <c r="M72" s="37"/>
    </row>
    <row r="73" spans="1:13" s="38" customFormat="1" ht="15" customHeight="1" x14ac:dyDescent="0.25">
      <c r="A73" s="55"/>
      <c r="B73" s="53"/>
      <c r="C73" s="53"/>
      <c r="D73" s="58"/>
      <c r="E73" s="50"/>
      <c r="F73" s="54"/>
      <c r="G73" s="53"/>
      <c r="H73" s="50"/>
      <c r="I73" s="51"/>
      <c r="J73" s="52"/>
      <c r="K73" s="49"/>
      <c r="L73" s="45">
        <f t="shared" si="1"/>
        <v>0</v>
      </c>
      <c r="M73" s="41"/>
    </row>
    <row r="74" spans="1:13" ht="15" customHeight="1" x14ac:dyDescent="0.25">
      <c r="A74" s="55"/>
      <c r="B74" s="53"/>
      <c r="C74" s="53"/>
      <c r="D74" s="58"/>
      <c r="E74" s="50"/>
      <c r="F74" s="54"/>
      <c r="G74" s="53"/>
      <c r="H74" s="50"/>
      <c r="I74" s="51"/>
      <c r="J74" s="52"/>
      <c r="K74" s="53"/>
      <c r="L74" s="45">
        <f t="shared" si="1"/>
        <v>0</v>
      </c>
      <c r="M74" s="37"/>
    </row>
    <row r="75" spans="1:13" s="38" customFormat="1" ht="15" customHeight="1" x14ac:dyDescent="0.25">
      <c r="A75" s="55"/>
      <c r="B75" s="53"/>
      <c r="C75" s="53"/>
      <c r="D75" s="58"/>
      <c r="E75" s="50"/>
      <c r="F75" s="54"/>
      <c r="G75" s="53"/>
      <c r="H75" s="50"/>
      <c r="I75" s="51"/>
      <c r="J75" s="52"/>
      <c r="K75" s="49"/>
      <c r="L75" s="45">
        <f t="shared" si="1"/>
        <v>0</v>
      </c>
      <c r="M75" s="41"/>
    </row>
    <row r="76" spans="1:13" s="38" customFormat="1" ht="15" customHeight="1" x14ac:dyDescent="0.25">
      <c r="A76" s="55"/>
      <c r="B76" s="53"/>
      <c r="C76" s="53"/>
      <c r="D76" s="58"/>
      <c r="E76" s="50"/>
      <c r="F76" s="54"/>
      <c r="G76" s="53"/>
      <c r="H76" s="50"/>
      <c r="I76" s="51"/>
      <c r="J76" s="52"/>
      <c r="K76" s="49"/>
      <c r="L76" s="45">
        <f t="shared" si="1"/>
        <v>0</v>
      </c>
      <c r="M76" s="41"/>
    </row>
    <row r="77" spans="1:13" s="38" customFormat="1" ht="15" customHeight="1" x14ac:dyDescent="0.25">
      <c r="A77" s="55"/>
      <c r="B77" s="53"/>
      <c r="C77" s="53"/>
      <c r="D77" s="58"/>
      <c r="E77" s="50"/>
      <c r="F77" s="54"/>
      <c r="G77" s="53"/>
      <c r="H77" s="50"/>
      <c r="I77" s="51"/>
      <c r="J77" s="52"/>
      <c r="K77" s="62"/>
      <c r="L77" s="45">
        <f t="shared" si="1"/>
        <v>0</v>
      </c>
      <c r="M77" s="41"/>
    </row>
    <row r="78" spans="1:13" ht="15" customHeight="1" x14ac:dyDescent="0.25">
      <c r="A78" s="55"/>
      <c r="B78" s="53"/>
      <c r="C78" s="53"/>
      <c r="D78" s="58"/>
      <c r="E78" s="50"/>
      <c r="F78" s="54"/>
      <c r="G78" s="53"/>
      <c r="H78" s="50"/>
      <c r="I78" s="51"/>
      <c r="J78" s="44"/>
      <c r="K78" s="43"/>
      <c r="L78" s="45">
        <f t="shared" si="1"/>
        <v>0</v>
      </c>
      <c r="M78" s="37"/>
    </row>
    <row r="79" spans="1:13" s="38" customFormat="1" ht="15" customHeight="1" x14ac:dyDescent="0.25">
      <c r="A79" s="55"/>
      <c r="B79" s="53"/>
      <c r="C79" s="53"/>
      <c r="D79" s="58"/>
      <c r="E79" s="50"/>
      <c r="F79" s="54"/>
      <c r="G79" s="53"/>
      <c r="H79" s="50"/>
      <c r="I79" s="51"/>
      <c r="J79" s="52"/>
      <c r="K79" s="62"/>
      <c r="L79" s="45">
        <f t="shared" si="1"/>
        <v>0</v>
      </c>
      <c r="M79" s="41"/>
    </row>
    <row r="80" spans="1:13" s="38" customFormat="1" ht="15" customHeight="1" x14ac:dyDescent="0.25">
      <c r="A80" s="55"/>
      <c r="B80" s="53"/>
      <c r="C80" s="53"/>
      <c r="D80" s="58"/>
      <c r="E80" s="50"/>
      <c r="F80" s="54"/>
      <c r="G80" s="53"/>
      <c r="H80" s="63"/>
      <c r="I80" s="63"/>
      <c r="J80" s="52"/>
      <c r="K80" s="53"/>
      <c r="L80" s="45">
        <f t="shared" si="1"/>
        <v>0</v>
      </c>
      <c r="M80" s="41"/>
    </row>
    <row r="81" spans="1:13" ht="15" customHeight="1" x14ac:dyDescent="0.25">
      <c r="A81" s="55"/>
      <c r="B81" s="43"/>
      <c r="C81" s="43"/>
      <c r="D81" s="57"/>
      <c r="E81" s="45"/>
      <c r="F81" s="46"/>
      <c r="G81" s="53"/>
      <c r="H81" s="45"/>
      <c r="I81" s="47"/>
      <c r="J81" s="44"/>
      <c r="K81" s="43"/>
      <c r="L81" s="45">
        <f t="shared" si="1"/>
        <v>0</v>
      </c>
      <c r="M81" s="37"/>
    </row>
    <row r="82" spans="1:13" s="38" customFormat="1" ht="15" customHeight="1" x14ac:dyDescent="0.25">
      <c r="A82" s="55"/>
      <c r="B82" s="53"/>
      <c r="C82" s="53"/>
      <c r="D82" s="58"/>
      <c r="E82" s="50"/>
      <c r="F82" s="54"/>
      <c r="G82" s="53"/>
      <c r="H82" s="63"/>
      <c r="I82" s="63"/>
      <c r="J82" s="52"/>
      <c r="K82" s="53"/>
      <c r="L82" s="45">
        <f t="shared" si="1"/>
        <v>0</v>
      </c>
      <c r="M82" s="41"/>
    </row>
    <row r="83" spans="1:13" s="38" customFormat="1" ht="15" customHeight="1" x14ac:dyDescent="0.25">
      <c r="A83" s="55"/>
      <c r="B83" s="53"/>
      <c r="C83" s="53"/>
      <c r="D83" s="58"/>
      <c r="E83" s="50"/>
      <c r="F83" s="54"/>
      <c r="G83" s="53"/>
      <c r="H83" s="50"/>
      <c r="I83" s="51"/>
      <c r="J83" s="52"/>
      <c r="K83" s="53"/>
      <c r="L83" s="45">
        <f t="shared" si="1"/>
        <v>0</v>
      </c>
      <c r="M83" s="41"/>
    </row>
    <row r="84" spans="1:13" s="38" customFormat="1" ht="15" customHeight="1" x14ac:dyDescent="0.25">
      <c r="A84" s="55"/>
      <c r="B84" s="53"/>
      <c r="C84" s="53"/>
      <c r="D84" s="58"/>
      <c r="E84" s="50"/>
      <c r="F84" s="54"/>
      <c r="G84" s="53"/>
      <c r="H84" s="50"/>
      <c r="I84" s="51"/>
      <c r="J84" s="52"/>
      <c r="K84" s="53"/>
      <c r="L84" s="45">
        <f t="shared" si="1"/>
        <v>0</v>
      </c>
      <c r="M84" s="41"/>
    </row>
    <row r="85" spans="1:13" s="38" customFormat="1" ht="15" customHeight="1" x14ac:dyDescent="0.25">
      <c r="A85" s="55"/>
      <c r="B85" s="53"/>
      <c r="C85" s="53"/>
      <c r="D85" s="58"/>
      <c r="E85" s="50"/>
      <c r="F85" s="54"/>
      <c r="G85" s="53"/>
      <c r="H85" s="50"/>
      <c r="I85" s="51"/>
      <c r="J85" s="52"/>
      <c r="K85" s="53"/>
      <c r="L85" s="45">
        <f t="shared" si="1"/>
        <v>0</v>
      </c>
      <c r="M85" s="41"/>
    </row>
    <row r="86" spans="1:13" ht="15" customHeight="1" x14ac:dyDescent="0.25">
      <c r="A86" s="55"/>
      <c r="B86" s="43"/>
      <c r="C86" s="43"/>
      <c r="D86" s="57"/>
      <c r="E86" s="45"/>
      <c r="F86" s="46"/>
      <c r="G86" s="53"/>
      <c r="H86" s="45"/>
      <c r="I86" s="47"/>
      <c r="J86" s="44"/>
      <c r="K86" s="43"/>
      <c r="L86" s="45">
        <f t="shared" si="1"/>
        <v>0</v>
      </c>
      <c r="M86" s="37"/>
    </row>
    <row r="87" spans="1:13" ht="15" customHeight="1" x14ac:dyDescent="0.25">
      <c r="A87" s="55"/>
      <c r="B87" s="43"/>
      <c r="C87" s="43"/>
      <c r="D87" s="57"/>
      <c r="E87" s="45"/>
      <c r="F87" s="46"/>
      <c r="G87" s="53"/>
      <c r="H87" s="45"/>
      <c r="I87" s="47"/>
      <c r="J87" s="44"/>
      <c r="K87" s="43"/>
      <c r="L87" s="45">
        <f t="shared" si="1"/>
        <v>0</v>
      </c>
      <c r="M87" s="37"/>
    </row>
    <row r="88" spans="1:13" ht="15" customHeight="1" x14ac:dyDescent="0.25">
      <c r="A88" s="42"/>
      <c r="B88" s="43"/>
      <c r="C88" s="43"/>
      <c r="D88" s="57"/>
      <c r="E88" s="45"/>
      <c r="F88" s="46"/>
      <c r="G88" s="53"/>
      <c r="H88" s="45"/>
      <c r="I88" s="47"/>
      <c r="J88" s="44"/>
      <c r="K88" s="43"/>
      <c r="L88" s="45">
        <f t="shared" si="1"/>
        <v>0</v>
      </c>
      <c r="M88" s="37"/>
    </row>
    <row r="89" spans="1:13" ht="15" customHeight="1" x14ac:dyDescent="0.25">
      <c r="A89" s="42"/>
      <c r="B89" s="43"/>
      <c r="C89" s="43"/>
      <c r="D89" s="57"/>
      <c r="E89" s="45"/>
      <c r="F89" s="46"/>
      <c r="G89" s="53"/>
      <c r="H89" s="45"/>
      <c r="I89" s="47"/>
      <c r="J89" s="44"/>
      <c r="K89" s="43"/>
      <c r="L89" s="45">
        <f>E89-H89</f>
        <v>0</v>
      </c>
      <c r="M89" s="37"/>
    </row>
    <row r="90" spans="1:13" ht="15" customHeight="1" x14ac:dyDescent="0.25">
      <c r="A90" s="42"/>
      <c r="B90" s="43"/>
      <c r="C90" s="43"/>
      <c r="D90" s="57"/>
      <c r="E90" s="65"/>
      <c r="F90" s="46"/>
      <c r="G90" s="53"/>
      <c r="H90" s="45"/>
      <c r="I90" s="47"/>
      <c r="J90" s="44"/>
      <c r="K90" s="43"/>
      <c r="L90" s="45">
        <f>E90-H90</f>
        <v>0</v>
      </c>
      <c r="M90" s="37"/>
    </row>
    <row r="91" spans="1:13" ht="15" customHeight="1" x14ac:dyDescent="0.25">
      <c r="A91" s="42"/>
      <c r="B91" s="43"/>
      <c r="C91" s="43"/>
      <c r="D91" s="57"/>
      <c r="E91" s="45"/>
      <c r="F91" s="46"/>
      <c r="G91" s="53"/>
      <c r="H91" s="45"/>
      <c r="I91" s="47"/>
      <c r="J91" s="44"/>
      <c r="K91" s="43"/>
      <c r="L91" s="45">
        <f t="shared" si="1"/>
        <v>0</v>
      </c>
      <c r="M91" s="37"/>
    </row>
    <row r="92" spans="1:13" ht="15" customHeight="1" x14ac:dyDescent="0.25">
      <c r="A92" s="42"/>
      <c r="B92" s="43"/>
      <c r="C92" s="43"/>
      <c r="D92" s="57"/>
      <c r="E92" s="45"/>
      <c r="F92" s="46"/>
      <c r="G92" s="53"/>
      <c r="H92" s="45"/>
      <c r="I92" s="47"/>
      <c r="J92" s="44"/>
      <c r="K92" s="43"/>
      <c r="L92" s="45">
        <f t="shared" si="1"/>
        <v>0</v>
      </c>
      <c r="M92" s="37"/>
    </row>
    <row r="93" spans="1:13" ht="15" customHeight="1" x14ac:dyDescent="0.25">
      <c r="A93" s="42"/>
      <c r="B93" s="43"/>
      <c r="C93" s="43"/>
      <c r="D93" s="57"/>
      <c r="E93" s="45"/>
      <c r="F93" s="46"/>
      <c r="G93" s="53"/>
      <c r="H93" s="45"/>
      <c r="I93" s="47"/>
      <c r="J93" s="44"/>
      <c r="K93" s="43"/>
      <c r="L93" s="45">
        <f t="shared" si="1"/>
        <v>0</v>
      </c>
      <c r="M93" s="37"/>
    </row>
    <row r="94" spans="1:13" ht="15" customHeight="1" x14ac:dyDescent="0.25">
      <c r="A94" s="42"/>
      <c r="B94" s="43"/>
      <c r="C94" s="43"/>
      <c r="D94" s="57"/>
      <c r="E94" s="45"/>
      <c r="F94" s="46"/>
      <c r="G94" s="53"/>
      <c r="H94" s="45"/>
      <c r="I94" s="47"/>
      <c r="J94" s="44"/>
      <c r="K94" s="43"/>
      <c r="L94" s="45">
        <f t="shared" si="1"/>
        <v>0</v>
      </c>
      <c r="M94" s="37"/>
    </row>
    <row r="95" spans="1:13" ht="15" customHeight="1" x14ac:dyDescent="0.25">
      <c r="A95" s="42"/>
      <c r="B95" s="43"/>
      <c r="C95" s="43"/>
      <c r="D95" s="57"/>
      <c r="E95" s="45"/>
      <c r="F95" s="46"/>
      <c r="G95" s="53"/>
      <c r="H95" s="45"/>
      <c r="I95" s="47"/>
      <c r="J95" s="44"/>
      <c r="K95" s="43"/>
      <c r="L95" s="45">
        <f t="shared" si="1"/>
        <v>0</v>
      </c>
      <c r="M95" s="37"/>
    </row>
    <row r="96" spans="1:13" ht="15" customHeight="1" x14ac:dyDescent="0.25">
      <c r="A96" s="42"/>
      <c r="B96" s="43"/>
      <c r="C96" s="43"/>
      <c r="D96" s="57"/>
      <c r="E96" s="45"/>
      <c r="F96" s="46"/>
      <c r="G96" s="53"/>
      <c r="H96" s="45"/>
      <c r="I96" s="47"/>
      <c r="J96" s="44"/>
      <c r="K96" s="43"/>
      <c r="L96" s="45">
        <f t="shared" si="1"/>
        <v>0</v>
      </c>
      <c r="M96" s="37"/>
    </row>
    <row r="97" spans="1:13" ht="15" customHeight="1" x14ac:dyDescent="0.25">
      <c r="A97" s="42"/>
      <c r="B97" s="43"/>
      <c r="C97" s="43"/>
      <c r="D97" s="57"/>
      <c r="E97" s="45"/>
      <c r="F97" s="46"/>
      <c r="G97" s="53"/>
      <c r="H97" s="45"/>
      <c r="I97" s="47"/>
      <c r="J97" s="44"/>
      <c r="K97" s="43"/>
      <c r="L97" s="45">
        <f t="shared" si="1"/>
        <v>0</v>
      </c>
      <c r="M97" s="37"/>
    </row>
    <row r="98" spans="1:13" ht="15" customHeight="1" x14ac:dyDescent="0.25">
      <c r="A98" s="42"/>
      <c r="B98" s="43"/>
      <c r="C98" s="43"/>
      <c r="D98" s="57"/>
      <c r="E98" s="45"/>
      <c r="F98" s="46"/>
      <c r="G98" s="53"/>
      <c r="H98" s="45"/>
      <c r="I98" s="47"/>
      <c r="J98" s="44"/>
      <c r="K98" s="43"/>
      <c r="L98" s="45">
        <f t="shared" si="1"/>
        <v>0</v>
      </c>
      <c r="M98" s="37"/>
    </row>
    <row r="99" spans="1:13" ht="15" customHeight="1" x14ac:dyDescent="0.25">
      <c r="A99" s="42"/>
      <c r="B99" s="43"/>
      <c r="C99" s="43"/>
      <c r="D99" s="57"/>
      <c r="E99" s="45"/>
      <c r="F99" s="46"/>
      <c r="G99" s="53"/>
      <c r="H99" s="45"/>
      <c r="I99" s="47"/>
      <c r="J99" s="44"/>
      <c r="K99" s="43"/>
      <c r="L99" s="45">
        <f t="shared" si="1"/>
        <v>0</v>
      </c>
      <c r="M99" s="37"/>
    </row>
    <row r="100" spans="1:13" ht="15" customHeight="1" x14ac:dyDescent="0.25">
      <c r="A100" s="48"/>
      <c r="B100" s="43"/>
      <c r="C100" s="43"/>
      <c r="D100" s="57"/>
      <c r="E100" s="45"/>
      <c r="F100" s="46"/>
      <c r="G100" s="53"/>
      <c r="H100" s="45"/>
      <c r="I100" s="47"/>
      <c r="J100" s="44"/>
      <c r="K100" s="43"/>
      <c r="L100" s="45">
        <f t="shared" si="1"/>
        <v>0</v>
      </c>
      <c r="M100" s="37"/>
    </row>
    <row r="101" spans="1:13" ht="15" customHeight="1" x14ac:dyDescent="0.25">
      <c r="A101" s="42"/>
      <c r="B101" s="43"/>
      <c r="C101" s="43"/>
      <c r="D101" s="57"/>
      <c r="E101" s="45"/>
      <c r="F101" s="46"/>
      <c r="G101" s="53"/>
      <c r="H101" s="45"/>
      <c r="I101" s="47"/>
      <c r="J101" s="44"/>
      <c r="K101" s="43"/>
      <c r="L101" s="45">
        <f t="shared" si="1"/>
        <v>0</v>
      </c>
      <c r="M101" s="37"/>
    </row>
    <row r="102" spans="1:13" ht="15" customHeight="1" x14ac:dyDescent="0.25">
      <c r="A102" s="42"/>
      <c r="B102" s="43"/>
      <c r="C102" s="43"/>
      <c r="D102" s="57"/>
      <c r="E102" s="45"/>
      <c r="F102" s="46"/>
      <c r="G102" s="53"/>
      <c r="H102" s="45"/>
      <c r="I102" s="47"/>
      <c r="J102" s="44"/>
      <c r="K102" s="43"/>
      <c r="L102" s="45">
        <f t="shared" si="1"/>
        <v>0</v>
      </c>
      <c r="M102" s="37"/>
    </row>
    <row r="103" spans="1:13" ht="15" customHeight="1" x14ac:dyDescent="0.25">
      <c r="A103" s="42"/>
      <c r="B103" s="43"/>
      <c r="C103" s="43"/>
      <c r="D103" s="57"/>
      <c r="E103" s="45"/>
      <c r="F103" s="46"/>
      <c r="G103" s="53"/>
      <c r="H103" s="45"/>
      <c r="I103" s="47"/>
      <c r="J103" s="44"/>
      <c r="K103" s="43"/>
      <c r="L103" s="45">
        <f t="shared" si="1"/>
        <v>0</v>
      </c>
      <c r="M103" s="37"/>
    </row>
    <row r="104" spans="1:13" ht="15" customHeight="1" x14ac:dyDescent="0.25">
      <c r="A104" s="42"/>
      <c r="B104" s="43"/>
      <c r="C104" s="43"/>
      <c r="D104" s="57"/>
      <c r="E104" s="45"/>
      <c r="F104" s="46"/>
      <c r="G104" s="53"/>
      <c r="H104" s="45"/>
      <c r="I104" s="47"/>
      <c r="J104" s="44"/>
      <c r="K104" s="43"/>
      <c r="L104" s="45">
        <f t="shared" si="1"/>
        <v>0</v>
      </c>
      <c r="M104" s="37"/>
    </row>
    <row r="105" spans="1:13" ht="15" customHeight="1" x14ac:dyDescent="0.25">
      <c r="A105" s="42"/>
      <c r="B105" s="43"/>
      <c r="C105" s="43"/>
      <c r="D105" s="57"/>
      <c r="E105" s="45"/>
      <c r="F105" s="46"/>
      <c r="G105" s="53"/>
      <c r="H105" s="45"/>
      <c r="I105" s="47"/>
      <c r="J105" s="44"/>
      <c r="K105" s="43"/>
      <c r="L105" s="45">
        <f t="shared" si="1"/>
        <v>0</v>
      </c>
      <c r="M105" s="37"/>
    </row>
    <row r="106" spans="1:13" ht="15" customHeight="1" x14ac:dyDescent="0.25">
      <c r="A106" s="42"/>
      <c r="B106" s="43"/>
      <c r="C106" s="43"/>
      <c r="D106" s="57"/>
      <c r="E106" s="45"/>
      <c r="F106" s="46"/>
      <c r="G106" s="53"/>
      <c r="H106" s="45"/>
      <c r="I106" s="47"/>
      <c r="J106" s="44"/>
      <c r="K106" s="43"/>
      <c r="L106" s="45">
        <f t="shared" si="1"/>
        <v>0</v>
      </c>
      <c r="M106" s="37"/>
    </row>
    <row r="107" spans="1:13" ht="15" customHeight="1" x14ac:dyDescent="0.25">
      <c r="A107" s="42"/>
      <c r="B107" s="43"/>
      <c r="C107" s="43"/>
      <c r="D107" s="57"/>
      <c r="E107" s="45"/>
      <c r="F107" s="46"/>
      <c r="G107" s="53"/>
      <c r="H107" s="45"/>
      <c r="I107" s="47"/>
      <c r="J107" s="44"/>
      <c r="K107" s="43"/>
      <c r="L107" s="45">
        <f t="shared" si="1"/>
        <v>0</v>
      </c>
      <c r="M107" s="37"/>
    </row>
    <row r="108" spans="1:13" ht="15" customHeight="1" x14ac:dyDescent="0.25">
      <c r="A108" s="42"/>
      <c r="B108" s="43"/>
      <c r="C108" s="43"/>
      <c r="D108" s="57"/>
      <c r="E108" s="45"/>
      <c r="F108" s="46"/>
      <c r="G108" s="53"/>
      <c r="H108" s="45"/>
      <c r="I108" s="47"/>
      <c r="J108" s="44"/>
      <c r="K108" s="43"/>
      <c r="L108" s="45">
        <f t="shared" si="1"/>
        <v>0</v>
      </c>
      <c r="M108" s="37"/>
    </row>
    <row r="109" spans="1:13" ht="15" customHeight="1" x14ac:dyDescent="0.25">
      <c r="A109" s="42"/>
      <c r="B109" s="43"/>
      <c r="C109" s="43"/>
      <c r="D109" s="57"/>
      <c r="E109" s="45"/>
      <c r="F109" s="46"/>
      <c r="G109" s="53"/>
      <c r="H109" s="45"/>
      <c r="I109" s="47"/>
      <c r="J109" s="44"/>
      <c r="K109" s="43"/>
      <c r="L109" s="45">
        <f t="shared" si="1"/>
        <v>0</v>
      </c>
      <c r="M109" s="37"/>
    </row>
    <row r="110" spans="1:13" ht="15" customHeight="1" x14ac:dyDescent="0.25">
      <c r="A110" s="42"/>
      <c r="B110" s="43"/>
      <c r="C110" s="43"/>
      <c r="D110" s="57"/>
      <c r="E110" s="45"/>
      <c r="F110" s="46"/>
      <c r="G110" s="53"/>
      <c r="H110" s="45"/>
      <c r="I110" s="47"/>
      <c r="J110" s="44"/>
      <c r="K110" s="43"/>
      <c r="L110" s="45">
        <f t="shared" si="1"/>
        <v>0</v>
      </c>
      <c r="M110" s="37"/>
    </row>
    <row r="111" spans="1:13" ht="15" customHeight="1" x14ac:dyDescent="0.25">
      <c r="A111" s="42"/>
      <c r="B111" s="43"/>
      <c r="C111" s="43"/>
      <c r="D111" s="57"/>
      <c r="E111" s="45"/>
      <c r="F111" s="46"/>
      <c r="G111" s="53"/>
      <c r="H111" s="45"/>
      <c r="I111" s="47"/>
      <c r="J111" s="44"/>
      <c r="K111" s="43"/>
      <c r="L111" s="45">
        <f t="shared" si="1"/>
        <v>0</v>
      </c>
      <c r="M111" s="37"/>
    </row>
    <row r="112" spans="1:13" ht="15" customHeight="1" x14ac:dyDescent="0.25">
      <c r="A112" s="42"/>
      <c r="B112" s="43"/>
      <c r="C112" s="43"/>
      <c r="D112" s="57"/>
      <c r="E112" s="45"/>
      <c r="F112" s="46"/>
      <c r="G112" s="53"/>
      <c r="H112" s="45"/>
      <c r="I112" s="47"/>
      <c r="J112" s="44"/>
      <c r="K112" s="43"/>
      <c r="L112" s="45">
        <f t="shared" si="1"/>
        <v>0</v>
      </c>
      <c r="M112" s="37"/>
    </row>
    <row r="113" spans="1:13" ht="15" customHeight="1" x14ac:dyDescent="0.25">
      <c r="A113" s="42"/>
      <c r="B113" s="43"/>
      <c r="C113" s="43"/>
      <c r="D113" s="57"/>
      <c r="E113" s="45"/>
      <c r="F113" s="46"/>
      <c r="G113" s="53"/>
      <c r="H113" s="45"/>
      <c r="I113" s="47"/>
      <c r="J113" s="44"/>
      <c r="K113" s="43"/>
      <c r="L113" s="45">
        <f t="shared" si="1"/>
        <v>0</v>
      </c>
      <c r="M113" s="37"/>
    </row>
    <row r="114" spans="1:13" ht="15" customHeight="1" x14ac:dyDescent="0.25">
      <c r="A114" s="42"/>
      <c r="B114" s="43"/>
      <c r="C114" s="43"/>
      <c r="D114" s="57"/>
      <c r="E114" s="45"/>
      <c r="F114" s="46"/>
      <c r="G114" s="53"/>
      <c r="H114" s="45"/>
      <c r="I114" s="47"/>
      <c r="J114" s="44"/>
      <c r="K114" s="43"/>
      <c r="L114" s="45">
        <f t="shared" si="1"/>
        <v>0</v>
      </c>
      <c r="M114" s="37"/>
    </row>
    <row r="115" spans="1:13" ht="15" customHeight="1" x14ac:dyDescent="0.25">
      <c r="A115" s="42"/>
      <c r="B115" s="43"/>
      <c r="C115" s="43"/>
      <c r="D115" s="57"/>
      <c r="E115" s="45"/>
      <c r="F115" s="46"/>
      <c r="G115" s="53"/>
      <c r="H115" s="45"/>
      <c r="I115" s="47"/>
      <c r="J115" s="44"/>
      <c r="K115" s="43"/>
      <c r="L115" s="45">
        <f t="shared" si="1"/>
        <v>0</v>
      </c>
      <c r="M115" s="37"/>
    </row>
    <row r="116" spans="1:13" ht="15" customHeight="1" x14ac:dyDescent="0.25">
      <c r="A116" s="42"/>
      <c r="B116" s="43"/>
      <c r="C116" s="43"/>
      <c r="D116" s="57"/>
      <c r="E116" s="45"/>
      <c r="F116" s="46"/>
      <c r="G116" s="53"/>
      <c r="H116" s="45"/>
      <c r="I116" s="47"/>
      <c r="J116" s="44"/>
      <c r="K116" s="43"/>
      <c r="L116" s="45">
        <f t="shared" si="1"/>
        <v>0</v>
      </c>
      <c r="M116" s="37"/>
    </row>
    <row r="117" spans="1:13" ht="15" customHeight="1" x14ac:dyDescent="0.25">
      <c r="A117" s="42"/>
      <c r="B117" s="43"/>
      <c r="C117" s="43"/>
      <c r="D117" s="57"/>
      <c r="E117" s="45"/>
      <c r="F117" s="46"/>
      <c r="G117" s="53"/>
      <c r="H117" s="45"/>
      <c r="I117" s="47"/>
      <c r="J117" s="44"/>
      <c r="K117" s="43"/>
      <c r="L117" s="69">
        <f t="shared" si="1"/>
        <v>0</v>
      </c>
      <c r="M117" s="37"/>
    </row>
    <row r="118" spans="1:13" ht="15" customHeight="1" x14ac:dyDescent="0.25">
      <c r="A118" s="42"/>
      <c r="B118" s="43"/>
      <c r="C118" s="43"/>
      <c r="D118" s="57"/>
      <c r="E118" s="45"/>
      <c r="F118" s="46"/>
      <c r="G118" s="53"/>
      <c r="H118" s="45"/>
      <c r="I118" s="47"/>
      <c r="J118" s="44"/>
      <c r="K118" s="43"/>
      <c r="L118" s="69">
        <f t="shared" si="1"/>
        <v>0</v>
      </c>
      <c r="M118" s="37"/>
    </row>
    <row r="119" spans="1:13" ht="15" customHeight="1" x14ac:dyDescent="0.25">
      <c r="A119" s="42"/>
      <c r="B119" s="43"/>
      <c r="C119" s="43"/>
      <c r="D119" s="57"/>
      <c r="E119" s="45"/>
      <c r="F119" s="46"/>
      <c r="G119" s="53"/>
      <c r="H119" s="45"/>
      <c r="I119" s="47"/>
      <c r="J119" s="44"/>
      <c r="K119" s="43"/>
      <c r="L119" s="69">
        <f t="shared" si="1"/>
        <v>0</v>
      </c>
      <c r="M119" s="37"/>
    </row>
    <row r="120" spans="1:13" ht="15" customHeight="1" x14ac:dyDescent="0.25">
      <c r="A120" s="42"/>
      <c r="B120" s="43"/>
      <c r="C120" s="43"/>
      <c r="D120" s="57"/>
      <c r="E120" s="45"/>
      <c r="F120" s="46"/>
      <c r="G120" s="53"/>
      <c r="H120" s="45"/>
      <c r="I120" s="47"/>
      <c r="J120" s="44"/>
      <c r="K120" s="43"/>
      <c r="L120" s="69">
        <f t="shared" si="1"/>
        <v>0</v>
      </c>
      <c r="M120" s="37"/>
    </row>
    <row r="121" spans="1:13" ht="15" customHeight="1" x14ac:dyDescent="0.25">
      <c r="A121" s="42"/>
      <c r="B121" s="43"/>
      <c r="C121" s="43"/>
      <c r="D121" s="57"/>
      <c r="E121" s="45"/>
      <c r="F121" s="46"/>
      <c r="G121" s="53"/>
      <c r="H121" s="45"/>
      <c r="I121" s="47"/>
      <c r="J121" s="44"/>
      <c r="K121" s="43"/>
      <c r="L121" s="69">
        <f t="shared" si="1"/>
        <v>0</v>
      </c>
      <c r="M121" s="37"/>
    </row>
    <row r="122" spans="1:13" ht="15" customHeight="1" x14ac:dyDescent="0.25">
      <c r="A122" s="42"/>
      <c r="B122" s="43"/>
      <c r="C122" s="43"/>
      <c r="D122" s="57"/>
      <c r="E122" s="45"/>
      <c r="F122" s="46"/>
      <c r="G122" s="53"/>
      <c r="H122" s="45"/>
      <c r="I122" s="47"/>
      <c r="J122" s="44"/>
      <c r="K122" s="43"/>
      <c r="L122" s="69">
        <f t="shared" si="1"/>
        <v>0</v>
      </c>
      <c r="M122" s="37"/>
    </row>
    <row r="123" spans="1:13" ht="15" customHeight="1" x14ac:dyDescent="0.25">
      <c r="A123" s="42"/>
      <c r="B123" s="43"/>
      <c r="C123" s="43"/>
      <c r="D123" s="57"/>
      <c r="E123" s="45"/>
      <c r="F123" s="46"/>
      <c r="G123" s="53"/>
      <c r="H123" s="45"/>
      <c r="I123" s="47"/>
      <c r="J123" s="44"/>
      <c r="K123" s="43"/>
      <c r="L123" s="69">
        <f t="shared" si="1"/>
        <v>0</v>
      </c>
      <c r="M123" s="37"/>
    </row>
    <row r="124" spans="1:13" ht="15" customHeight="1" x14ac:dyDescent="0.25">
      <c r="A124" s="42"/>
      <c r="B124" s="43"/>
      <c r="C124" s="43"/>
      <c r="D124" s="57"/>
      <c r="E124" s="45"/>
      <c r="F124" s="46"/>
      <c r="G124" s="53"/>
      <c r="H124" s="45"/>
      <c r="I124" s="47"/>
      <c r="J124" s="44"/>
      <c r="K124" s="43"/>
      <c r="L124" s="69">
        <f t="shared" si="1"/>
        <v>0</v>
      </c>
      <c r="M124" s="37"/>
    </row>
    <row r="125" spans="1:13" ht="15" customHeight="1" x14ac:dyDescent="0.25">
      <c r="A125" s="42"/>
      <c r="B125" s="43"/>
      <c r="C125" s="43"/>
      <c r="D125" s="57"/>
      <c r="E125" s="45"/>
      <c r="F125" s="46"/>
      <c r="G125" s="53"/>
      <c r="H125" s="45"/>
      <c r="I125" s="47"/>
      <c r="J125" s="44"/>
      <c r="K125" s="43"/>
      <c r="L125" s="69">
        <f t="shared" si="1"/>
        <v>0</v>
      </c>
      <c r="M125" s="37"/>
    </row>
    <row r="126" spans="1:13" ht="15" customHeight="1" x14ac:dyDescent="0.25">
      <c r="A126" s="42"/>
      <c r="B126" s="43"/>
      <c r="C126" s="43"/>
      <c r="D126" s="57"/>
      <c r="E126" s="45"/>
      <c r="F126" s="46"/>
      <c r="G126" s="53"/>
      <c r="H126" s="45"/>
      <c r="I126" s="47"/>
      <c r="J126" s="44"/>
      <c r="K126" s="43"/>
      <c r="L126" s="69">
        <f t="shared" si="1"/>
        <v>0</v>
      </c>
      <c r="M126" s="37"/>
    </row>
    <row r="127" spans="1:13" ht="15" customHeight="1" x14ac:dyDescent="0.25">
      <c r="A127" s="42"/>
      <c r="B127" s="3"/>
      <c r="C127" s="3"/>
      <c r="D127" s="60"/>
      <c r="E127" s="5"/>
      <c r="F127" s="68"/>
      <c r="G127" s="64"/>
      <c r="H127" s="5"/>
      <c r="I127" s="31"/>
      <c r="J127" s="2"/>
      <c r="K127" s="3"/>
      <c r="L127" s="30">
        <f t="shared" si="1"/>
        <v>0</v>
      </c>
      <c r="M127" s="37"/>
    </row>
    <row r="128" spans="1:13" ht="15" customHeight="1" x14ac:dyDescent="0.25">
      <c r="A128" s="42"/>
      <c r="B128" s="3"/>
      <c r="C128" s="3"/>
      <c r="D128" s="60"/>
      <c r="E128" s="5"/>
      <c r="F128" s="68"/>
      <c r="G128" s="64"/>
      <c r="H128" s="5"/>
      <c r="I128" s="31"/>
      <c r="J128" s="2"/>
      <c r="K128" s="3"/>
      <c r="L128" s="30">
        <f t="shared" si="1"/>
        <v>0</v>
      </c>
      <c r="M128" s="37"/>
    </row>
    <row r="129" spans="1:13" ht="15" customHeight="1" x14ac:dyDescent="0.25">
      <c r="A129" s="42"/>
      <c r="B129" s="3"/>
      <c r="C129" s="3"/>
      <c r="D129" s="60"/>
      <c r="E129" s="5"/>
      <c r="F129" s="2"/>
      <c r="G129" s="64"/>
      <c r="H129" s="5"/>
      <c r="I129" s="31"/>
      <c r="J129" s="2"/>
      <c r="K129" s="3"/>
      <c r="L129" s="30">
        <f t="shared" si="1"/>
        <v>0</v>
      </c>
      <c r="M129" s="37"/>
    </row>
    <row r="130" spans="1:13" ht="15" customHeight="1" x14ac:dyDescent="0.25">
      <c r="A130" s="42"/>
      <c r="B130" s="3"/>
      <c r="C130" s="3"/>
      <c r="D130" s="60"/>
      <c r="E130" s="5"/>
      <c r="F130" s="2"/>
      <c r="G130" s="64"/>
      <c r="H130" s="5"/>
      <c r="I130" s="31"/>
      <c r="J130" s="2"/>
      <c r="K130" s="3"/>
      <c r="L130" s="30">
        <f t="shared" si="1"/>
        <v>0</v>
      </c>
      <c r="M130" s="37"/>
    </row>
    <row r="131" spans="1:13" ht="15" customHeight="1" x14ac:dyDescent="0.25">
      <c r="A131" s="42"/>
      <c r="B131" s="3"/>
      <c r="C131" s="3"/>
      <c r="D131" s="60"/>
      <c r="E131" s="5"/>
      <c r="F131" s="2"/>
      <c r="G131" s="64"/>
      <c r="H131" s="5"/>
      <c r="I131" s="4"/>
      <c r="J131" s="2"/>
      <c r="K131" s="3"/>
      <c r="L131" s="30">
        <f t="shared" si="1"/>
        <v>0</v>
      </c>
      <c r="M131" s="37"/>
    </row>
    <row r="132" spans="1:13" ht="15" customHeight="1" x14ac:dyDescent="0.25">
      <c r="A132" s="42"/>
      <c r="B132" s="3"/>
      <c r="C132" s="3"/>
      <c r="D132" s="60"/>
      <c r="E132" s="5"/>
      <c r="F132" s="2"/>
      <c r="G132" s="64"/>
      <c r="H132" s="5"/>
      <c r="I132" s="4"/>
      <c r="J132" s="2"/>
      <c r="K132" s="3"/>
      <c r="L132" s="30">
        <f t="shared" si="1"/>
        <v>0</v>
      </c>
      <c r="M132" s="37"/>
    </row>
    <row r="133" spans="1:13" ht="15" customHeight="1" x14ac:dyDescent="0.25">
      <c r="A133" s="42"/>
      <c r="B133" s="3"/>
      <c r="C133" s="3"/>
      <c r="D133" s="60"/>
      <c r="E133" s="5"/>
      <c r="F133" s="2"/>
      <c r="G133" s="64"/>
      <c r="H133" s="5"/>
      <c r="I133" s="4"/>
      <c r="J133" s="2"/>
      <c r="K133" s="3"/>
      <c r="L133" s="30">
        <f t="shared" si="1"/>
        <v>0</v>
      </c>
      <c r="M133" s="37"/>
    </row>
    <row r="134" spans="1:13" x14ac:dyDescent="0.25">
      <c r="A134" s="42"/>
      <c r="B134" s="3"/>
      <c r="C134" s="3"/>
      <c r="D134" s="60"/>
      <c r="E134" s="5"/>
      <c r="F134" s="2"/>
      <c r="G134" s="64"/>
      <c r="H134" s="5"/>
      <c r="I134" s="4"/>
      <c r="J134" s="2"/>
      <c r="K134" s="3"/>
      <c r="L134" s="30">
        <f t="shared" si="1"/>
        <v>0</v>
      </c>
      <c r="M134" s="37"/>
    </row>
    <row r="135" spans="1:13" x14ac:dyDescent="0.25">
      <c r="D135" s="61"/>
      <c r="F135" s="39"/>
    </row>
  </sheetData>
  <autoFilter ref="A2:M134" xr:uid="{00000000-0009-0000-0000-000000000000}"/>
  <mergeCells count="8">
    <mergeCell ref="T1:U1"/>
    <mergeCell ref="V1:W1"/>
    <mergeCell ref="X1:AA1"/>
    <mergeCell ref="A1:E1"/>
    <mergeCell ref="P1:Q1"/>
    <mergeCell ref="R1:S1"/>
    <mergeCell ref="F1:I1"/>
    <mergeCell ref="J1:K1"/>
  </mergeCells>
  <dataValidations count="4">
    <dataValidation type="textLength" operator="equal" allowBlank="1" showInputMessage="1" showErrorMessage="1" sqref="J3:J134" xr:uid="{00000000-0002-0000-0000-000000000000}">
      <formula1>11</formula1>
    </dataValidation>
    <dataValidation type="list" allowBlank="1" showInputMessage="1" showErrorMessage="1" sqref="D3:D134" xr:uid="{00000000-0002-0000-0000-000001000000}">
      <formula1>"Zálohová,Zúčtovanie zálohovej platby,Predfinancovanie,Zúčtovanie predfinancovania,Priebežná,Záverečná"</formula1>
    </dataValidation>
    <dataValidation type="list" allowBlank="1" showInputMessage="1" showErrorMessage="1" sqref="F3:F134" xr:uid="{00000000-0002-0000-0000-000002000000}">
      <formula1>"Vybavená,Nevybavená,Na doplnenie,Vrátená na RO,Zamietnutá,Zrušená"</formula1>
    </dataValidation>
    <dataValidation type="textLength" operator="equal" allowBlank="1" showInputMessage="1" showErrorMessage="1" sqref="A3:A134" xr:uid="{00000000-0002-0000-0000-000003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3" manualBreakCount="3">
    <brk id="34" max="11" man="1"/>
    <brk id="44" max="11" man="1"/>
    <brk id="67" max="11" man="1"/>
  </rowBreaks>
  <colBreaks count="1" manualBreakCount="1">
    <brk id="12" max="1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S218"/>
  <sheetViews>
    <sheetView tabSelected="1" zoomScale="109" zoomScaleNormal="100" zoomScaleSheetLayoutView="100" workbookViewId="0">
      <pane xSplit="1" ySplit="2" topLeftCell="B17" activePane="bottomRight" state="frozen"/>
      <selection pane="topRight" activeCell="B1" sqref="B1"/>
      <selection pane="bottomLeft" activeCell="A2" sqref="A2"/>
      <selection pane="bottomRight" activeCell="I19" sqref="I19"/>
    </sheetView>
  </sheetViews>
  <sheetFormatPr defaultColWidth="9.140625" defaultRowHeight="11.25" x14ac:dyDescent="0.2"/>
  <cols>
    <col min="1" max="1" width="24.85546875" style="8" bestFit="1" customWidth="1"/>
    <col min="2" max="2" width="35.5703125" style="15" customWidth="1"/>
    <col min="3" max="3" width="22.42578125" style="119" customWidth="1"/>
    <col min="4" max="4" width="10.7109375" style="10" customWidth="1"/>
    <col min="5" max="5" width="10.7109375" style="9" customWidth="1"/>
    <col min="6" max="6" width="11.7109375" style="11" customWidth="1"/>
    <col min="7" max="7" width="11" style="23" customWidth="1"/>
    <col min="8" max="8" width="16.28515625" style="11" customWidth="1"/>
    <col min="9" max="9" width="12.5703125" style="12" customWidth="1"/>
    <col min="10" max="10" width="12.7109375" style="12" customWidth="1"/>
    <col min="11" max="12" width="12.7109375" style="16" customWidth="1"/>
    <col min="13" max="13" width="12.7109375" style="13" customWidth="1"/>
    <col min="14" max="14" width="15.7109375" style="14" bestFit="1" customWidth="1"/>
    <col min="15" max="15" width="14.7109375" style="29" bestFit="1" customWidth="1"/>
    <col min="16" max="16" width="5.28515625" style="6" customWidth="1"/>
    <col min="17" max="17" width="12.28515625" style="6" customWidth="1"/>
    <col min="18" max="18" width="4.28515625" style="6" customWidth="1"/>
    <col min="19" max="16384" width="9.140625" style="6"/>
  </cols>
  <sheetData>
    <row r="1" spans="1:19" ht="36" customHeight="1" x14ac:dyDescent="0.25">
      <c r="A1" s="357" t="s">
        <v>118</v>
      </c>
      <c r="B1" s="357"/>
      <c r="C1" s="357"/>
      <c r="D1" s="357"/>
      <c r="E1" s="357"/>
      <c r="F1" s="357"/>
      <c r="G1" s="357"/>
      <c r="H1" s="357"/>
      <c r="I1" s="358" t="s">
        <v>25</v>
      </c>
      <c r="J1" s="359"/>
      <c r="K1" s="359"/>
      <c r="L1" s="359"/>
      <c r="M1" s="359"/>
      <c r="N1" s="359"/>
      <c r="O1" s="359"/>
    </row>
    <row r="2" spans="1:19" s="7" customFormat="1" ht="34.5" thickBot="1" x14ac:dyDescent="0.3">
      <c r="A2" s="78" t="s">
        <v>26</v>
      </c>
      <c r="B2" s="79" t="s">
        <v>27</v>
      </c>
      <c r="C2" s="79" t="s">
        <v>28</v>
      </c>
      <c r="D2" s="80" t="s">
        <v>47</v>
      </c>
      <c r="E2" s="79" t="s">
        <v>30</v>
      </c>
      <c r="F2" s="81" t="s">
        <v>31</v>
      </c>
      <c r="G2" s="80" t="s">
        <v>32</v>
      </c>
      <c r="H2" s="81" t="s">
        <v>33</v>
      </c>
      <c r="I2" s="115" t="s">
        <v>34</v>
      </c>
      <c r="J2" s="115" t="s">
        <v>35</v>
      </c>
      <c r="K2" s="81" t="s">
        <v>36</v>
      </c>
      <c r="L2" s="81" t="s">
        <v>37</v>
      </c>
      <c r="M2" s="81" t="s">
        <v>38</v>
      </c>
      <c r="N2" s="116" t="s">
        <v>39</v>
      </c>
      <c r="O2" s="116" t="s">
        <v>46</v>
      </c>
      <c r="Q2" s="7" t="s">
        <v>61</v>
      </c>
      <c r="S2" s="7" t="s">
        <v>62</v>
      </c>
    </row>
    <row r="3" spans="1:19" s="7" customFormat="1" ht="36" customHeight="1" thickBot="1" x14ac:dyDescent="0.3">
      <c r="A3" s="360" t="s">
        <v>126</v>
      </c>
      <c r="B3" s="361"/>
      <c r="C3" s="361"/>
      <c r="D3" s="361"/>
      <c r="E3" s="361"/>
      <c r="F3" s="361"/>
      <c r="G3" s="361"/>
      <c r="H3" s="362"/>
      <c r="I3" s="233"/>
      <c r="J3" s="234"/>
      <c r="K3" s="235"/>
      <c r="L3" s="235"/>
      <c r="M3" s="235"/>
      <c r="N3" s="236"/>
      <c r="O3" s="237"/>
    </row>
    <row r="4" spans="1:19" ht="30" x14ac:dyDescent="0.25">
      <c r="A4" s="238" t="s">
        <v>71</v>
      </c>
      <c r="B4" s="238" t="s">
        <v>71</v>
      </c>
      <c r="C4" s="239" t="s">
        <v>70</v>
      </c>
      <c r="D4" s="240">
        <v>0</v>
      </c>
      <c r="E4" s="241" t="s">
        <v>117</v>
      </c>
      <c r="F4" s="241">
        <v>2</v>
      </c>
      <c r="G4" s="242">
        <v>4404</v>
      </c>
      <c r="H4" s="243">
        <v>8808</v>
      </c>
      <c r="I4" s="137">
        <f>SUMIFS('Čerpanie podľa žiadostí'!$H$3:$H$1048576,'Čerpanie podľa žiadostí'!$B$3:$B$1048576,$A4)</f>
        <v>0</v>
      </c>
      <c r="J4" s="138">
        <f>SUMIFS('Čerpanie podľa žiadostí'!$I$3:$I$1048576,'Čerpanie podľa žiadostí'!$B$3:$B$1048576,$A4)</f>
        <v>0</v>
      </c>
      <c r="K4" s="139">
        <f>SUMIFS('Čerpanie podľa žiadostí'!$F$3:$F$1048576,'Čerpanie podľa žiadostí'!$B$3:$B$1048576,$A4)</f>
        <v>0</v>
      </c>
      <c r="L4" s="139">
        <f>SUMIFS('Čerpanie podľa žiadostí'!$G$3:$G$1048576,'Čerpanie podľa žiadostí'!$B$3:$B$1048576,$A4)</f>
        <v>0</v>
      </c>
      <c r="M4" s="139">
        <f>K4-L4</f>
        <v>0</v>
      </c>
      <c r="N4" s="140">
        <f>L4/H4</f>
        <v>0</v>
      </c>
      <c r="O4" s="141">
        <f t="shared" ref="O4:O51" si="0">J4/G4</f>
        <v>0</v>
      </c>
      <c r="Q4" s="95">
        <f>H4-L4</f>
        <v>8808</v>
      </c>
      <c r="S4" s="136">
        <f>SUM(G4-J4)</f>
        <v>4404</v>
      </c>
    </row>
    <row r="5" spans="1:19" ht="30" x14ac:dyDescent="0.25">
      <c r="A5" s="212" t="s">
        <v>72</v>
      </c>
      <c r="B5" s="212" t="s">
        <v>72</v>
      </c>
      <c r="C5" s="213" t="s">
        <v>70</v>
      </c>
      <c r="D5" s="214">
        <v>0</v>
      </c>
      <c r="E5" s="209" t="s">
        <v>117</v>
      </c>
      <c r="F5" s="209">
        <v>1</v>
      </c>
      <c r="G5" s="210">
        <v>4600</v>
      </c>
      <c r="H5" s="211">
        <v>4600</v>
      </c>
      <c r="I5" s="142">
        <f>SUMIFS('Čerpanie podľa žiadostí'!$H$3:$H$1048576,'Čerpanie podľa žiadostí'!$B$3:$B$1048576,$A5)</f>
        <v>0</v>
      </c>
      <c r="J5" s="12">
        <f>SUMIFS('Čerpanie podľa žiadostí'!$I$3:$I$1048576,'Čerpanie podľa žiadostí'!$B$3:$B$1048576,$A5)</f>
        <v>0</v>
      </c>
      <c r="K5" s="13">
        <f>SUMIFS('Čerpanie podľa žiadostí'!$F$3:$F$1048576,'Čerpanie podľa žiadostí'!$B$3:$B$1048576,$A5)</f>
        <v>0</v>
      </c>
      <c r="L5" s="13">
        <f>SUMIFS('Čerpanie podľa žiadostí'!$G$3:$G$1048576,'Čerpanie podľa žiadostí'!$B$3:$B$1048576,$A5)</f>
        <v>0</v>
      </c>
      <c r="M5" s="13">
        <f t="shared" ref="M5:M51" si="1">K5-L5</f>
        <v>0</v>
      </c>
      <c r="N5" s="14">
        <f t="shared" ref="N5:N51" si="2">L5/H5</f>
        <v>0</v>
      </c>
      <c r="O5" s="143">
        <f t="shared" si="0"/>
        <v>0</v>
      </c>
      <c r="Q5" s="95">
        <f t="shared" ref="Q5:Q51" si="3">H5-L5</f>
        <v>4600</v>
      </c>
      <c r="S5" s="136">
        <f t="shared" ref="S5:S51" si="4">SUM(G5-J5)</f>
        <v>4600</v>
      </c>
    </row>
    <row r="6" spans="1:19" ht="45" x14ac:dyDescent="0.25">
      <c r="A6" s="212" t="s">
        <v>73</v>
      </c>
      <c r="B6" s="212" t="s">
        <v>73</v>
      </c>
      <c r="C6" s="213" t="s">
        <v>70</v>
      </c>
      <c r="D6" s="214">
        <v>0</v>
      </c>
      <c r="E6" s="209" t="s">
        <v>117</v>
      </c>
      <c r="F6" s="209">
        <v>1</v>
      </c>
      <c r="G6" s="210">
        <v>4583</v>
      </c>
      <c r="H6" s="211">
        <v>4583</v>
      </c>
      <c r="I6" s="142">
        <f>SUMIFS('Čerpanie podľa žiadostí'!$H$3:$H$1048576,'Čerpanie podľa žiadostí'!$B$3:$B$1048576,$A6)</f>
        <v>0</v>
      </c>
      <c r="J6" s="12">
        <f>SUMIFS('Čerpanie podľa žiadostí'!$I$3:$I$1048576,'Čerpanie podľa žiadostí'!$B$3:$B$1048576,$A6)</f>
        <v>0</v>
      </c>
      <c r="K6" s="13">
        <f>SUMIFS('Čerpanie podľa žiadostí'!$F$3:$F$1048576,'Čerpanie podľa žiadostí'!$B$3:$B$1048576,$A6)</f>
        <v>0</v>
      </c>
      <c r="L6" s="13">
        <f>SUMIFS('Čerpanie podľa žiadostí'!$G$3:$G$1048576,'Čerpanie podľa žiadostí'!$B$3:$B$1048576,$A6)</f>
        <v>0</v>
      </c>
      <c r="M6" s="13">
        <f t="shared" si="1"/>
        <v>0</v>
      </c>
      <c r="N6" s="14">
        <f t="shared" si="2"/>
        <v>0</v>
      </c>
      <c r="O6" s="143">
        <f t="shared" si="0"/>
        <v>0</v>
      </c>
      <c r="Q6" s="95">
        <f t="shared" si="3"/>
        <v>4583</v>
      </c>
      <c r="S6" s="136">
        <f t="shared" si="4"/>
        <v>4583</v>
      </c>
    </row>
    <row r="7" spans="1:19" ht="30" x14ac:dyDescent="0.25">
      <c r="A7" s="212" t="s">
        <v>74</v>
      </c>
      <c r="B7" s="212" t="s">
        <v>74</v>
      </c>
      <c r="C7" s="213" t="s">
        <v>70</v>
      </c>
      <c r="D7" s="214">
        <v>0</v>
      </c>
      <c r="E7" s="209" t="s">
        <v>117</v>
      </c>
      <c r="F7" s="209">
        <v>3</v>
      </c>
      <c r="G7" s="210">
        <v>4817</v>
      </c>
      <c r="H7" s="211">
        <v>14451</v>
      </c>
      <c r="I7" s="142">
        <f>SUMIFS('Čerpanie podľa žiadostí'!$H$3:$H$1048576,'Čerpanie podľa žiadostí'!$B$3:$B$1048576,$A7)</f>
        <v>0</v>
      </c>
      <c r="J7" s="12">
        <f>SUMIFS('Čerpanie podľa žiadostí'!$I$3:$I$1048576,'Čerpanie podľa žiadostí'!$B$3:$B$1048576,$A7)</f>
        <v>0</v>
      </c>
      <c r="K7" s="13">
        <f>SUMIFS('Čerpanie podľa žiadostí'!$F$3:$F$1048576,'Čerpanie podľa žiadostí'!$B$3:$B$1048576,$A7)</f>
        <v>13164.74</v>
      </c>
      <c r="L7" s="13">
        <f>SUMIFS('Čerpanie podľa žiadostí'!$G$3:$G$1048576,'Čerpanie podľa žiadostí'!$B$3:$B$1048576,$A7)</f>
        <v>13164.74</v>
      </c>
      <c r="M7" s="13">
        <f t="shared" si="1"/>
        <v>0</v>
      </c>
      <c r="N7" s="14">
        <f t="shared" si="2"/>
        <v>0.91099162687703272</v>
      </c>
      <c r="O7" s="143">
        <f t="shared" si="0"/>
        <v>0</v>
      </c>
      <c r="Q7" s="95">
        <f t="shared" si="3"/>
        <v>1286.2600000000002</v>
      </c>
      <c r="S7" s="136">
        <f t="shared" si="4"/>
        <v>4817</v>
      </c>
    </row>
    <row r="8" spans="1:19" ht="30" x14ac:dyDescent="0.25">
      <c r="A8" s="212" t="s">
        <v>75</v>
      </c>
      <c r="B8" s="212" t="s">
        <v>75</v>
      </c>
      <c r="C8" s="213" t="s">
        <v>70</v>
      </c>
      <c r="D8" s="214">
        <v>0</v>
      </c>
      <c r="E8" s="209" t="s">
        <v>117</v>
      </c>
      <c r="F8" s="209">
        <v>3</v>
      </c>
      <c r="G8" s="210">
        <v>1672.9</v>
      </c>
      <c r="H8" s="211">
        <v>5018.7</v>
      </c>
      <c r="I8" s="142">
        <f>SUMIFS('Čerpanie podľa žiadostí'!$H$3:$H$1048576,'Čerpanie podľa žiadostí'!$B$3:$B$1048576,$A8)</f>
        <v>0</v>
      </c>
      <c r="J8" s="12">
        <f>SUMIFS('Čerpanie podľa žiadostí'!$I$3:$I$1048576,'Čerpanie podľa žiadostí'!$B$3:$B$1048576,$A8)</f>
        <v>0</v>
      </c>
      <c r="K8" s="13">
        <f>SUMIFS('Čerpanie podľa žiadostí'!$F$3:$F$1048576,'Čerpanie podľa žiadostí'!$B$3:$B$1048576,$A8)</f>
        <v>0</v>
      </c>
      <c r="L8" s="13">
        <f>SUMIFS('Čerpanie podľa žiadostí'!$G$3:$G$1048576,'Čerpanie podľa žiadostí'!$B$3:$B$1048576,$A8)</f>
        <v>0</v>
      </c>
      <c r="M8" s="13">
        <f t="shared" si="1"/>
        <v>0</v>
      </c>
      <c r="N8" s="14">
        <f t="shared" si="2"/>
        <v>0</v>
      </c>
      <c r="O8" s="143">
        <f t="shared" si="0"/>
        <v>0</v>
      </c>
      <c r="Q8" s="95">
        <f t="shared" si="3"/>
        <v>5018.7</v>
      </c>
      <c r="S8" s="136">
        <f t="shared" si="4"/>
        <v>1672.9</v>
      </c>
    </row>
    <row r="9" spans="1:19" ht="45" x14ac:dyDescent="0.25">
      <c r="A9" s="212" t="s">
        <v>76</v>
      </c>
      <c r="B9" s="212" t="s">
        <v>76</v>
      </c>
      <c r="C9" s="213" t="s">
        <v>70</v>
      </c>
      <c r="D9" s="214">
        <v>0</v>
      </c>
      <c r="E9" s="209" t="s">
        <v>117</v>
      </c>
      <c r="F9" s="209">
        <v>1</v>
      </c>
      <c r="G9" s="210">
        <v>22000</v>
      </c>
      <c r="H9" s="211">
        <v>22000</v>
      </c>
      <c r="I9" s="142">
        <f>SUMIFS('Čerpanie podľa žiadostí'!$H$3:$H$1048576,'Čerpanie podľa žiadostí'!$B$3:$B$1048576,$A9)</f>
        <v>0</v>
      </c>
      <c r="J9" s="12">
        <f>SUMIFS('Čerpanie podľa žiadostí'!$I$3:$I$1048576,'Čerpanie podľa žiadostí'!$B$3:$B$1048576,$A9)</f>
        <v>0</v>
      </c>
      <c r="K9" s="13">
        <f>SUMIFS('Čerpanie podľa žiadostí'!$F$3:$F$1048576,'Čerpanie podľa žiadostí'!$B$3:$B$1048576,$A9)</f>
        <v>0</v>
      </c>
      <c r="L9" s="13">
        <f>SUMIFS('Čerpanie podľa žiadostí'!$G$3:$G$1048576,'Čerpanie podľa žiadostí'!$B$3:$B$1048576,$A9)</f>
        <v>0</v>
      </c>
      <c r="M9" s="13">
        <f t="shared" si="1"/>
        <v>0</v>
      </c>
      <c r="N9" s="14">
        <f t="shared" si="2"/>
        <v>0</v>
      </c>
      <c r="O9" s="143">
        <f t="shared" si="0"/>
        <v>0</v>
      </c>
      <c r="Q9" s="95">
        <f t="shared" si="3"/>
        <v>22000</v>
      </c>
      <c r="S9" s="136">
        <f t="shared" si="4"/>
        <v>22000</v>
      </c>
    </row>
    <row r="10" spans="1:19" ht="45" x14ac:dyDescent="0.25">
      <c r="A10" s="212" t="s">
        <v>77</v>
      </c>
      <c r="B10" s="212" t="s">
        <v>77</v>
      </c>
      <c r="C10" s="213" t="s">
        <v>70</v>
      </c>
      <c r="D10" s="214">
        <v>0</v>
      </c>
      <c r="E10" s="209" t="s">
        <v>117</v>
      </c>
      <c r="F10" s="209">
        <v>1</v>
      </c>
      <c r="G10" s="210">
        <v>14300</v>
      </c>
      <c r="H10" s="211">
        <v>14300</v>
      </c>
      <c r="I10" s="142">
        <f>SUMIFS('Čerpanie podľa žiadostí'!$H$3:$H$1048576,'Čerpanie podľa žiadostí'!$B$3:$B$1048576,$A10)</f>
        <v>0</v>
      </c>
      <c r="J10" s="12">
        <f>SUMIFS('Čerpanie podľa žiadostí'!$I$3:$I$1048576,'Čerpanie podľa žiadostí'!$B$3:$B$1048576,$A10)</f>
        <v>0</v>
      </c>
      <c r="K10" s="13">
        <f>SUMIFS('Čerpanie podľa žiadostí'!$F$3:$F$1048576,'Čerpanie podľa žiadostí'!$B$3:$B$1048576,$A10)</f>
        <v>0</v>
      </c>
      <c r="L10" s="13">
        <f>SUMIFS('Čerpanie podľa žiadostí'!$G$3:$G$1048576,'Čerpanie podľa žiadostí'!$B$3:$B$1048576,$A10)</f>
        <v>0</v>
      </c>
      <c r="M10" s="13">
        <f t="shared" si="1"/>
        <v>0</v>
      </c>
      <c r="N10" s="14">
        <f t="shared" si="2"/>
        <v>0</v>
      </c>
      <c r="O10" s="143">
        <f t="shared" si="0"/>
        <v>0</v>
      </c>
      <c r="Q10" s="95">
        <f t="shared" si="3"/>
        <v>14300</v>
      </c>
      <c r="S10" s="136">
        <f t="shared" si="4"/>
        <v>14300</v>
      </c>
    </row>
    <row r="11" spans="1:19" ht="45" x14ac:dyDescent="0.25">
      <c r="A11" s="212" t="s">
        <v>78</v>
      </c>
      <c r="B11" s="212" t="s">
        <v>78</v>
      </c>
      <c r="C11" s="213" t="s">
        <v>70</v>
      </c>
      <c r="D11" s="214">
        <v>0</v>
      </c>
      <c r="E11" s="209" t="s">
        <v>117</v>
      </c>
      <c r="F11" s="209">
        <v>1</v>
      </c>
      <c r="G11" s="210">
        <v>8400</v>
      </c>
      <c r="H11" s="211">
        <v>8400</v>
      </c>
      <c r="I11" s="142">
        <f>SUMIFS('Čerpanie podľa žiadostí'!$H$3:$H$1048576,'Čerpanie podľa žiadostí'!$B$3:$B$1048576,$A11)</f>
        <v>0</v>
      </c>
      <c r="J11" s="12">
        <f>SUMIFS('Čerpanie podľa žiadostí'!$I$3:$I$1048576,'Čerpanie podľa žiadostí'!$B$3:$B$1048576,$A11)</f>
        <v>0</v>
      </c>
      <c r="K11" s="13">
        <f>SUMIFS('Čerpanie podľa žiadostí'!$F$3:$F$1048576,'Čerpanie podľa žiadostí'!$B$3:$B$1048576,$A11)</f>
        <v>0</v>
      </c>
      <c r="L11" s="13">
        <f>SUMIFS('Čerpanie podľa žiadostí'!$G$3:$G$1048576,'Čerpanie podľa žiadostí'!$B$3:$B$1048576,$A11)</f>
        <v>0</v>
      </c>
      <c r="M11" s="13">
        <f t="shared" si="1"/>
        <v>0</v>
      </c>
      <c r="N11" s="14">
        <f t="shared" si="2"/>
        <v>0</v>
      </c>
      <c r="O11" s="143">
        <f t="shared" si="0"/>
        <v>0</v>
      </c>
      <c r="Q11" s="95">
        <f t="shared" si="3"/>
        <v>8400</v>
      </c>
      <c r="S11" s="136">
        <f t="shared" si="4"/>
        <v>8400</v>
      </c>
    </row>
    <row r="12" spans="1:19" ht="90" x14ac:dyDescent="0.25">
      <c r="A12" s="212" t="s">
        <v>79</v>
      </c>
      <c r="B12" s="212" t="s">
        <v>79</v>
      </c>
      <c r="C12" s="213" t="s">
        <v>70</v>
      </c>
      <c r="D12" s="214">
        <v>0</v>
      </c>
      <c r="E12" s="209" t="s">
        <v>117</v>
      </c>
      <c r="F12" s="209">
        <v>1</v>
      </c>
      <c r="G12" s="210">
        <v>3620</v>
      </c>
      <c r="H12" s="211">
        <v>3620</v>
      </c>
      <c r="I12" s="142">
        <f>SUMIFS('Čerpanie podľa žiadostí'!$H$3:$H$1048576,'Čerpanie podľa žiadostí'!$B$3:$B$1048576,$A12)</f>
        <v>0</v>
      </c>
      <c r="J12" s="12">
        <f>SUMIFS('Čerpanie podľa žiadostí'!$I$3:$I$1048576,'Čerpanie podľa žiadostí'!$B$3:$B$1048576,$A12)</f>
        <v>0</v>
      </c>
      <c r="K12" s="13">
        <f>SUMIFS('Čerpanie podľa žiadostí'!$F$3:$F$1048576,'Čerpanie podľa žiadostí'!$B$3:$B$1048576,$A12)</f>
        <v>0</v>
      </c>
      <c r="L12" s="13">
        <f>SUMIFS('Čerpanie podľa žiadostí'!$G$3:$G$1048576,'Čerpanie podľa žiadostí'!$B$3:$B$1048576,$A12)</f>
        <v>0</v>
      </c>
      <c r="M12" s="13">
        <f t="shared" si="1"/>
        <v>0</v>
      </c>
      <c r="N12" s="14">
        <f t="shared" si="2"/>
        <v>0</v>
      </c>
      <c r="O12" s="143">
        <f t="shared" si="0"/>
        <v>0</v>
      </c>
      <c r="Q12" s="95">
        <f t="shared" si="3"/>
        <v>3620</v>
      </c>
      <c r="S12" s="136">
        <f t="shared" si="4"/>
        <v>3620</v>
      </c>
    </row>
    <row r="13" spans="1:19" ht="45" x14ac:dyDescent="0.25">
      <c r="A13" s="212" t="s">
        <v>80</v>
      </c>
      <c r="B13" s="212" t="s">
        <v>80</v>
      </c>
      <c r="C13" s="213" t="s">
        <v>70</v>
      </c>
      <c r="D13" s="214">
        <v>0</v>
      </c>
      <c r="E13" s="209" t="s">
        <v>117</v>
      </c>
      <c r="F13" s="209">
        <v>1</v>
      </c>
      <c r="G13" s="210">
        <v>4200</v>
      </c>
      <c r="H13" s="211">
        <v>4200</v>
      </c>
      <c r="I13" s="142">
        <f>SUMIFS('Čerpanie podľa žiadostí'!$H$3:$H$1048576,'Čerpanie podľa žiadostí'!$B$3:$B$1048576,$A13)</f>
        <v>0</v>
      </c>
      <c r="J13" s="12">
        <f>SUMIFS('Čerpanie podľa žiadostí'!$I$3:$I$1048576,'Čerpanie podľa žiadostí'!$B$3:$B$1048576,$A13)</f>
        <v>0</v>
      </c>
      <c r="K13" s="13">
        <f>SUMIFS('Čerpanie podľa žiadostí'!$F$3:$F$1048576,'Čerpanie podľa žiadostí'!$B$3:$B$1048576,$A13)</f>
        <v>0</v>
      </c>
      <c r="L13" s="13">
        <f>SUMIFS('Čerpanie podľa žiadostí'!$G$3:$G$1048576,'Čerpanie podľa žiadostí'!$B$3:$B$1048576,$A13)</f>
        <v>0</v>
      </c>
      <c r="M13" s="13">
        <f t="shared" si="1"/>
        <v>0</v>
      </c>
      <c r="N13" s="14">
        <f t="shared" si="2"/>
        <v>0</v>
      </c>
      <c r="O13" s="143">
        <f t="shared" si="0"/>
        <v>0</v>
      </c>
      <c r="Q13" s="95">
        <f t="shared" si="3"/>
        <v>4200</v>
      </c>
      <c r="S13" s="136">
        <f t="shared" si="4"/>
        <v>4200</v>
      </c>
    </row>
    <row r="14" spans="1:19" ht="30" x14ac:dyDescent="0.25">
      <c r="A14" s="212" t="s">
        <v>81</v>
      </c>
      <c r="B14" s="212" t="s">
        <v>81</v>
      </c>
      <c r="C14" s="213" t="s">
        <v>70</v>
      </c>
      <c r="D14" s="214">
        <v>0</v>
      </c>
      <c r="E14" s="209" t="s">
        <v>117</v>
      </c>
      <c r="F14" s="209">
        <v>2</v>
      </c>
      <c r="G14" s="210">
        <v>4404</v>
      </c>
      <c r="H14" s="211">
        <v>8808</v>
      </c>
      <c r="I14" s="142">
        <f>SUMIFS('Čerpanie podľa žiadostí'!$H$3:$H$1048576,'Čerpanie podľa žiadostí'!$B$3:$B$1048576,$A14)</f>
        <v>0</v>
      </c>
      <c r="J14" s="12">
        <f>SUMIFS('Čerpanie podľa žiadostí'!$I$3:$I$1048576,'Čerpanie podľa žiadostí'!$B$3:$B$1048576,$A14)</f>
        <v>0</v>
      </c>
      <c r="K14" s="13">
        <f>SUMIFS('Čerpanie podľa žiadostí'!$F$3:$F$1048576,'Čerpanie podľa žiadostí'!$B$3:$B$1048576,$A14)</f>
        <v>0</v>
      </c>
      <c r="L14" s="13">
        <f>SUMIFS('Čerpanie podľa žiadostí'!$G$3:$G$1048576,'Čerpanie podľa žiadostí'!$B$3:$B$1048576,$A14)</f>
        <v>0</v>
      </c>
      <c r="M14" s="13">
        <f t="shared" si="1"/>
        <v>0</v>
      </c>
      <c r="N14" s="14">
        <f t="shared" si="2"/>
        <v>0</v>
      </c>
      <c r="O14" s="143">
        <f t="shared" si="0"/>
        <v>0</v>
      </c>
      <c r="Q14" s="95">
        <f t="shared" si="3"/>
        <v>8808</v>
      </c>
      <c r="S14" s="136">
        <f t="shared" si="4"/>
        <v>4404</v>
      </c>
    </row>
    <row r="15" spans="1:19" ht="45" x14ac:dyDescent="0.25">
      <c r="A15" s="212" t="s">
        <v>82</v>
      </c>
      <c r="B15" s="212" t="s">
        <v>82</v>
      </c>
      <c r="C15" s="213" t="s">
        <v>70</v>
      </c>
      <c r="D15" s="214">
        <v>0</v>
      </c>
      <c r="E15" s="209" t="s">
        <v>117</v>
      </c>
      <c r="F15" s="209">
        <v>1</v>
      </c>
      <c r="G15" s="210">
        <v>0</v>
      </c>
      <c r="H15" s="211">
        <v>0</v>
      </c>
      <c r="I15" s="142">
        <f>SUMIFS('Čerpanie podľa žiadostí'!$H$3:$H$1048576,'Čerpanie podľa žiadostí'!$B$3:$B$1048576,$A15)</f>
        <v>0</v>
      </c>
      <c r="J15" s="12">
        <f>SUMIFS('Čerpanie podľa žiadostí'!$I$3:$I$1048576,'Čerpanie podľa žiadostí'!$B$3:$B$1048576,$A15)</f>
        <v>0</v>
      </c>
      <c r="K15" s="13">
        <f>SUMIFS('Čerpanie podľa žiadostí'!$F$3:$F$1048576,'Čerpanie podľa žiadostí'!$B$3:$B$1048576,$A15)</f>
        <v>0</v>
      </c>
      <c r="L15" s="13">
        <f>SUMIFS('Čerpanie podľa žiadostí'!$G$3:$G$1048576,'Čerpanie podľa žiadostí'!$B$3:$B$1048576,$A15)</f>
        <v>0</v>
      </c>
      <c r="M15" s="13">
        <f t="shared" si="1"/>
        <v>0</v>
      </c>
      <c r="N15" s="14" t="e">
        <f t="shared" si="2"/>
        <v>#DIV/0!</v>
      </c>
      <c r="O15" s="143" t="e">
        <f t="shared" si="0"/>
        <v>#DIV/0!</v>
      </c>
      <c r="Q15" s="95">
        <f t="shared" si="3"/>
        <v>0</v>
      </c>
      <c r="S15" s="136">
        <f t="shared" si="4"/>
        <v>0</v>
      </c>
    </row>
    <row r="16" spans="1:19" ht="60.75" thickBot="1" x14ac:dyDescent="0.3">
      <c r="A16" s="244" t="s">
        <v>83</v>
      </c>
      <c r="B16" s="244" t="s">
        <v>83</v>
      </c>
      <c r="C16" s="245" t="s">
        <v>70</v>
      </c>
      <c r="D16" s="246">
        <v>0</v>
      </c>
      <c r="E16" s="247" t="s">
        <v>117</v>
      </c>
      <c r="F16" s="247">
        <v>6</v>
      </c>
      <c r="G16" s="248">
        <v>0</v>
      </c>
      <c r="H16" s="249">
        <v>0</v>
      </c>
      <c r="I16" s="142">
        <f>SUMIFS('Čerpanie podľa žiadostí'!$H$3:$H$1048576,'Čerpanie podľa žiadostí'!$B$3:$B$1048576,$A16)</f>
        <v>0</v>
      </c>
      <c r="J16" s="12">
        <f>SUMIFS('Čerpanie podľa žiadostí'!$I$3:$I$1048576,'Čerpanie podľa žiadostí'!$B$3:$B$1048576,$A16)</f>
        <v>0</v>
      </c>
      <c r="K16" s="13">
        <f>SUMIFS('Čerpanie podľa žiadostí'!$F$3:$F$1048576,'Čerpanie podľa žiadostí'!$B$3:$B$1048576,$A16)</f>
        <v>0</v>
      </c>
      <c r="L16" s="13">
        <f>SUMIFS('Čerpanie podľa žiadostí'!$G$3:$G$1048576,'Čerpanie podľa žiadostí'!$B$3:$B$1048576,$A16)</f>
        <v>0</v>
      </c>
      <c r="M16" s="13">
        <f t="shared" si="1"/>
        <v>0</v>
      </c>
      <c r="N16" s="14" t="e">
        <f t="shared" si="2"/>
        <v>#DIV/0!</v>
      </c>
      <c r="O16" s="143" t="e">
        <f t="shared" si="0"/>
        <v>#DIV/0!</v>
      </c>
      <c r="Q16" s="95">
        <f t="shared" si="3"/>
        <v>0</v>
      </c>
      <c r="S16" s="136">
        <f t="shared" si="4"/>
        <v>0</v>
      </c>
    </row>
    <row r="17" spans="1:19" ht="37.5" customHeight="1" thickBot="1" x14ac:dyDescent="0.3">
      <c r="A17" s="363" t="s">
        <v>127</v>
      </c>
      <c r="B17" s="364"/>
      <c r="C17" s="364"/>
      <c r="D17" s="364"/>
      <c r="E17" s="364"/>
      <c r="F17" s="364"/>
      <c r="G17" s="364"/>
      <c r="H17" s="365"/>
      <c r="I17" s="142"/>
      <c r="K17" s="13"/>
      <c r="L17" s="13"/>
      <c r="O17" s="143"/>
      <c r="Q17" s="95"/>
      <c r="S17" s="136"/>
    </row>
    <row r="18" spans="1:19" ht="30" x14ac:dyDescent="0.25">
      <c r="A18" s="250" t="s">
        <v>84</v>
      </c>
      <c r="B18" s="250" t="s">
        <v>84</v>
      </c>
      <c r="C18" s="251" t="s">
        <v>66</v>
      </c>
      <c r="D18" s="252">
        <v>0</v>
      </c>
      <c r="E18" s="253" t="s">
        <v>63</v>
      </c>
      <c r="F18" s="254">
        <v>12.33</v>
      </c>
      <c r="G18" s="253">
        <v>960</v>
      </c>
      <c r="H18" s="255">
        <v>11836.8</v>
      </c>
      <c r="I18" s="142">
        <f>SUMIFS('Čerpanie podľa žiadostí'!$H$3:$H$1048576,'Čerpanie podľa žiadostí'!$B$3:$B$1048576,$A18)</f>
        <v>0</v>
      </c>
      <c r="J18" s="12">
        <f>SUMIFS('Čerpanie podľa žiadostí'!$I$3:$I$1048576,'Čerpanie podľa žiadostí'!$B$3:$B$1048576,$A18)</f>
        <v>0</v>
      </c>
      <c r="K18" s="13">
        <f>SUMIFS('Čerpanie podľa žiadostí'!$F$3:$F$1048576,'Čerpanie podľa žiadostí'!$B$3:$B$1048576,$A18)</f>
        <v>0</v>
      </c>
      <c r="L18" s="13">
        <f>SUMIFS('Čerpanie podľa žiadostí'!$G$3:$G$1048576,'Čerpanie podľa žiadostí'!$B$3:$B$1048576,$A18)</f>
        <v>0</v>
      </c>
      <c r="M18" s="13">
        <f t="shared" si="1"/>
        <v>0</v>
      </c>
      <c r="N18" s="14">
        <f t="shared" si="2"/>
        <v>0</v>
      </c>
      <c r="O18" s="143">
        <f t="shared" si="0"/>
        <v>0</v>
      </c>
      <c r="Q18" s="95">
        <f t="shared" si="3"/>
        <v>11836.8</v>
      </c>
      <c r="S18" s="136">
        <f>SUM(G18-J18)</f>
        <v>960</v>
      </c>
    </row>
    <row r="19" spans="1:19" ht="45" x14ac:dyDescent="0.25">
      <c r="A19" s="215" t="s">
        <v>85</v>
      </c>
      <c r="B19" s="215" t="s">
        <v>85</v>
      </c>
      <c r="C19" s="216" t="s">
        <v>66</v>
      </c>
      <c r="D19" s="217">
        <v>0</v>
      </c>
      <c r="E19" s="218" t="s">
        <v>63</v>
      </c>
      <c r="F19" s="219">
        <v>12.33</v>
      </c>
      <c r="G19" s="218">
        <v>960</v>
      </c>
      <c r="H19" s="220">
        <v>11836.8</v>
      </c>
      <c r="I19" s="142">
        <f>SUMIFS('Čerpanie podľa žiadostí'!$H$3:$H$1048576,'Čerpanie podľa žiadostí'!$B$3:$B$1048576,$A19)</f>
        <v>856</v>
      </c>
      <c r="J19" s="12">
        <f>SUMIFS('Čerpanie podľa žiadostí'!$I$3:$I$1048576,'Čerpanie podľa žiadostí'!$B$3:$B$1048576,$A19)</f>
        <v>856</v>
      </c>
      <c r="K19" s="13">
        <f>SUMIFS('Čerpanie podľa žiadostí'!$F$3:$F$1048576,'Čerpanie podľa žiadostí'!$B$3:$B$1048576,$A19)</f>
        <v>10554.479999999998</v>
      </c>
      <c r="L19" s="13">
        <f>SUMIFS('Čerpanie podľa žiadostí'!$G$3:$G$1048576,'Čerpanie podľa žiadostí'!$B$3:$B$1048576,$A19)</f>
        <v>10554.479999999998</v>
      </c>
      <c r="M19" s="13">
        <f t="shared" si="1"/>
        <v>0</v>
      </c>
      <c r="N19" s="14">
        <f t="shared" si="2"/>
        <v>0.8916666666666665</v>
      </c>
      <c r="O19" s="143">
        <f t="shared" si="0"/>
        <v>0.89166666666666672</v>
      </c>
      <c r="Q19" s="95">
        <f t="shared" si="3"/>
        <v>1282.3200000000015</v>
      </c>
      <c r="S19" s="136">
        <f>SUM(G19-J19)</f>
        <v>104</v>
      </c>
    </row>
    <row r="20" spans="1:19" ht="45" x14ac:dyDescent="0.25">
      <c r="A20" s="215" t="s">
        <v>86</v>
      </c>
      <c r="B20" s="215" t="s">
        <v>86</v>
      </c>
      <c r="C20" s="216" t="s">
        <v>66</v>
      </c>
      <c r="D20" s="217">
        <v>0</v>
      </c>
      <c r="E20" s="218" t="s">
        <v>63</v>
      </c>
      <c r="F20" s="219">
        <v>12.24</v>
      </c>
      <c r="G20" s="218">
        <v>1920</v>
      </c>
      <c r="H20" s="220">
        <v>23500.799999999999</v>
      </c>
      <c r="I20" s="142">
        <f>SUMIFS('Čerpanie podľa žiadostí'!$H$3:$H$1048576,'Čerpanie podľa žiadostí'!$B$3:$B$1048576,$A20)</f>
        <v>512</v>
      </c>
      <c r="J20" s="12">
        <f>SUMIFS('Čerpanie podľa žiadostí'!$I$3:$I$1048576,'Čerpanie podľa žiadostí'!$B$3:$B$1048576,$A20)</f>
        <v>512</v>
      </c>
      <c r="K20" s="13">
        <f>SUMIFS('Čerpanie podľa žiadostí'!$F$3:$F$1048576,'Čerpanie podľa žiadostí'!$B$3:$B$1048576,$A20)</f>
        <v>6266.8799999999992</v>
      </c>
      <c r="L20" s="13">
        <f>SUMIFS('Čerpanie podľa žiadostí'!$G$3:$G$1048576,'Čerpanie podľa žiadostí'!$B$3:$B$1048576,$A20)</f>
        <v>6266.8799999999992</v>
      </c>
      <c r="M20" s="13">
        <f t="shared" si="1"/>
        <v>0</v>
      </c>
      <c r="N20" s="14">
        <f t="shared" si="2"/>
        <v>0.26666666666666666</v>
      </c>
      <c r="O20" s="143">
        <f t="shared" si="0"/>
        <v>0.26666666666666666</v>
      </c>
      <c r="Q20" s="95">
        <f t="shared" si="3"/>
        <v>17233.919999999998</v>
      </c>
      <c r="S20" s="136">
        <f t="shared" ref="S20:S31" si="5">SUM(G20-J20)</f>
        <v>1408</v>
      </c>
    </row>
    <row r="21" spans="1:19" ht="30" x14ac:dyDescent="0.25">
      <c r="A21" s="215" t="s">
        <v>87</v>
      </c>
      <c r="B21" s="215" t="s">
        <v>87</v>
      </c>
      <c r="C21" s="216" t="s">
        <v>66</v>
      </c>
      <c r="D21" s="217">
        <v>0</v>
      </c>
      <c r="E21" s="218" t="s">
        <v>63</v>
      </c>
      <c r="F21" s="219">
        <v>12.33</v>
      </c>
      <c r="G21" s="218">
        <v>960</v>
      </c>
      <c r="H21" s="220">
        <v>11836.8</v>
      </c>
      <c r="I21" s="142">
        <f>SUMIFS('Čerpanie podľa žiadostí'!$H$3:$H$1048576,'Čerpanie podľa žiadostí'!$B$3:$B$1048576,$A21)</f>
        <v>1232</v>
      </c>
      <c r="J21" s="12">
        <f>SUMIFS('Čerpanie podľa žiadostí'!$I$3:$I$1048576,'Čerpanie podľa žiadostí'!$B$3:$B$1048576,$A21)</f>
        <v>960</v>
      </c>
      <c r="K21" s="13">
        <f>SUMIFS('Čerpanie podľa žiadostí'!$F$3:$F$1048576,'Čerpanie podľa žiadostí'!$B$3:$B$1048576,$A21)</f>
        <v>15190.559999999996</v>
      </c>
      <c r="L21" s="13">
        <f>SUMIFS('Čerpanie podľa žiadostí'!$G$3:$G$1048576,'Čerpanie podľa žiadostí'!$B$3:$B$1048576,$A21)</f>
        <v>11836.799999999997</v>
      </c>
      <c r="M21" s="13">
        <f t="shared" si="1"/>
        <v>3353.7599999999984</v>
      </c>
      <c r="N21" s="14">
        <f t="shared" si="2"/>
        <v>0.99999999999999989</v>
      </c>
      <c r="O21" s="143">
        <f t="shared" si="0"/>
        <v>1</v>
      </c>
      <c r="Q21" s="95">
        <f t="shared" si="3"/>
        <v>0</v>
      </c>
      <c r="S21" s="136">
        <f t="shared" si="5"/>
        <v>0</v>
      </c>
    </row>
    <row r="22" spans="1:19" ht="30" x14ac:dyDescent="0.25">
      <c r="A22" s="215" t="s">
        <v>88</v>
      </c>
      <c r="B22" s="215" t="s">
        <v>88</v>
      </c>
      <c r="C22" s="216" t="s">
        <v>66</v>
      </c>
      <c r="D22" s="217">
        <v>0</v>
      </c>
      <c r="E22" s="218" t="s">
        <v>63</v>
      </c>
      <c r="F22" s="219">
        <v>8.43</v>
      </c>
      <c r="G22" s="218">
        <v>3440</v>
      </c>
      <c r="H22" s="220">
        <v>28999.200000000001</v>
      </c>
      <c r="I22" s="142">
        <f>SUMIFS('Čerpanie podľa žiadostí'!$H$3:$H$1048576,'Čerpanie podľa žiadostí'!$B$3:$B$1048576,$A22)</f>
        <v>344</v>
      </c>
      <c r="J22" s="12">
        <f>SUMIFS('Čerpanie podľa žiadostí'!$I$3:$I$1048576,'Čerpanie podľa žiadostí'!$B$3:$B$1048576,$A22)</f>
        <v>344</v>
      </c>
      <c r="K22" s="13">
        <f>SUMIFS('Čerpanie podľa žiadostí'!$F$3:$F$1048576,'Čerpanie podľa žiadostí'!$B$3:$B$1048576,$A22)</f>
        <v>2899.92</v>
      </c>
      <c r="L22" s="13">
        <f>SUMIFS('Čerpanie podľa žiadostí'!$G$3:$G$1048576,'Čerpanie podľa žiadostí'!$B$3:$B$1048576,$A22)</f>
        <v>2899.92</v>
      </c>
      <c r="M22" s="13">
        <f t="shared" si="1"/>
        <v>0</v>
      </c>
      <c r="N22" s="14">
        <f t="shared" si="2"/>
        <v>0.1</v>
      </c>
      <c r="O22" s="143">
        <f t="shared" si="0"/>
        <v>0.1</v>
      </c>
      <c r="Q22" s="95">
        <f t="shared" si="3"/>
        <v>26099.279999999999</v>
      </c>
      <c r="S22" s="136">
        <f t="shared" si="5"/>
        <v>3096</v>
      </c>
    </row>
    <row r="23" spans="1:19" ht="45" x14ac:dyDescent="0.25">
      <c r="A23" s="215" t="s">
        <v>89</v>
      </c>
      <c r="B23" s="215" t="s">
        <v>89</v>
      </c>
      <c r="C23" s="216" t="s">
        <v>66</v>
      </c>
      <c r="D23" s="217">
        <v>0</v>
      </c>
      <c r="E23" s="218" t="s">
        <v>63</v>
      </c>
      <c r="F23" s="219">
        <v>12.17</v>
      </c>
      <c r="G23" s="218">
        <v>3440</v>
      </c>
      <c r="H23" s="220">
        <v>41864.800000000003</v>
      </c>
      <c r="I23" s="142">
        <f>SUMIFS('Čerpanie podľa žiadostí'!$H$3:$H$1048576,'Čerpanie podľa žiadostí'!$B$3:$B$1048576,$A23)</f>
        <v>824</v>
      </c>
      <c r="J23" s="12">
        <f>SUMIFS('Čerpanie podľa žiadostí'!$I$3:$I$1048576,'Čerpanie podľa žiadostí'!$B$3:$B$1048576,$A23)</f>
        <v>824</v>
      </c>
      <c r="K23" s="13">
        <f>SUMIFS('Čerpanie podľa žiadostí'!$F$3:$F$1048576,'Čerpanie podľa žiadostí'!$B$3:$B$1048576,$A23)</f>
        <v>10028.08</v>
      </c>
      <c r="L23" s="13">
        <f>SUMIFS('Čerpanie podľa žiadostí'!$G$3:$G$1048576,'Čerpanie podľa žiadostí'!$B$3:$B$1048576,$A23)</f>
        <v>10028.08</v>
      </c>
      <c r="M23" s="13">
        <f t="shared" si="1"/>
        <v>0</v>
      </c>
      <c r="N23" s="14">
        <f t="shared" si="2"/>
        <v>0.23953488372093021</v>
      </c>
      <c r="O23" s="143">
        <f t="shared" si="0"/>
        <v>0.23953488372093024</v>
      </c>
      <c r="Q23" s="95">
        <f t="shared" si="3"/>
        <v>31836.720000000001</v>
      </c>
      <c r="S23" s="136">
        <f t="shared" si="5"/>
        <v>2616</v>
      </c>
    </row>
    <row r="24" spans="1:19" ht="30" x14ac:dyDescent="0.25">
      <c r="A24" s="215" t="s">
        <v>90</v>
      </c>
      <c r="B24" s="215" t="s">
        <v>90</v>
      </c>
      <c r="C24" s="216" t="s">
        <v>66</v>
      </c>
      <c r="D24" s="217">
        <v>0</v>
      </c>
      <c r="E24" s="218" t="s">
        <v>63</v>
      </c>
      <c r="F24" s="219">
        <v>12.33</v>
      </c>
      <c r="G24" s="218">
        <v>1920</v>
      </c>
      <c r="H24" s="220">
        <v>23673.599999999999</v>
      </c>
      <c r="I24" s="142">
        <f>SUMIFS('Čerpanie podľa žiadostí'!$H$3:$H$1048576,'Čerpanie podľa žiadostí'!$B$3:$B$1048576,$A24)</f>
        <v>1480</v>
      </c>
      <c r="J24" s="12">
        <f>SUMIFS('Čerpanie podľa žiadostí'!$I$3:$I$1048576,'Čerpanie podľa žiadostí'!$B$3:$B$1048576,$A24)</f>
        <v>1480</v>
      </c>
      <c r="K24" s="13">
        <f>SUMIFS('Čerpanie podľa žiadostí'!$F$3:$F$1048576,'Čerpanie podľa žiadostí'!$B$3:$B$1048576,$A24)</f>
        <v>18248.399999999998</v>
      </c>
      <c r="L24" s="13">
        <f>SUMIFS('Čerpanie podľa žiadostí'!$G$3:$G$1048576,'Čerpanie podľa žiadostí'!$B$3:$B$1048576,$A24)</f>
        <v>18248.399999999998</v>
      </c>
      <c r="M24" s="13">
        <f t="shared" si="1"/>
        <v>0</v>
      </c>
      <c r="N24" s="14">
        <f t="shared" si="2"/>
        <v>0.77083333333333326</v>
      </c>
      <c r="O24" s="143">
        <f t="shared" si="0"/>
        <v>0.77083333333333337</v>
      </c>
      <c r="Q24" s="95">
        <f t="shared" si="3"/>
        <v>5425.2000000000007</v>
      </c>
      <c r="S24" s="136">
        <f t="shared" si="5"/>
        <v>440</v>
      </c>
    </row>
    <row r="25" spans="1:19" ht="30" x14ac:dyDescent="0.25">
      <c r="A25" s="215" t="s">
        <v>91</v>
      </c>
      <c r="B25" s="215" t="s">
        <v>91</v>
      </c>
      <c r="C25" s="216" t="s">
        <v>66</v>
      </c>
      <c r="D25" s="217">
        <v>0</v>
      </c>
      <c r="E25" s="218" t="s">
        <v>63</v>
      </c>
      <c r="F25" s="219">
        <v>12.33</v>
      </c>
      <c r="G25" s="218">
        <v>1920</v>
      </c>
      <c r="H25" s="220">
        <v>23673.599999999999</v>
      </c>
      <c r="I25" s="142">
        <f>SUMIFS('Čerpanie podľa žiadostí'!$H$3:$H$1048576,'Čerpanie podľa žiadostí'!$B$3:$B$1048576,$A25)</f>
        <v>1808</v>
      </c>
      <c r="J25" s="12">
        <f>SUMIFS('Čerpanie podľa žiadostí'!$I$3:$I$1048576,'Čerpanie podľa žiadostí'!$B$3:$B$1048576,$A25)</f>
        <v>1808</v>
      </c>
      <c r="K25" s="13">
        <f>SUMIFS('Čerpanie podľa žiadostí'!$F$3:$F$1048576,'Čerpanie podľa žiadostí'!$B$3:$B$1048576,$A25)</f>
        <v>22294.729999999996</v>
      </c>
      <c r="L25" s="13">
        <f>SUMIFS('Čerpanie podľa žiadostí'!$G$3:$G$1048576,'Čerpanie podľa žiadostí'!$B$3:$B$1048576,$A25)</f>
        <v>22292.639999999996</v>
      </c>
      <c r="M25" s="13">
        <f t="shared" si="1"/>
        <v>2.0900000000001455</v>
      </c>
      <c r="N25" s="14">
        <f t="shared" si="2"/>
        <v>0.94166666666666654</v>
      </c>
      <c r="O25" s="143">
        <f>J25/G25</f>
        <v>0.94166666666666665</v>
      </c>
      <c r="Q25" s="95">
        <f t="shared" si="3"/>
        <v>1380.9600000000028</v>
      </c>
      <c r="S25" s="136">
        <f t="shared" si="5"/>
        <v>112</v>
      </c>
    </row>
    <row r="26" spans="1:19" ht="30" x14ac:dyDescent="0.25">
      <c r="A26" s="215" t="s">
        <v>92</v>
      </c>
      <c r="B26" s="215" t="s">
        <v>92</v>
      </c>
      <c r="C26" s="216" t="s">
        <v>66</v>
      </c>
      <c r="D26" s="217">
        <v>0</v>
      </c>
      <c r="E26" s="218" t="s">
        <v>63</v>
      </c>
      <c r="F26" s="219">
        <v>12.33</v>
      </c>
      <c r="G26" s="218">
        <v>1920</v>
      </c>
      <c r="H26" s="220">
        <v>23673.599999999999</v>
      </c>
      <c r="I26" s="142">
        <f>SUMIFS('Čerpanie podľa žiadostí'!$H$3:$H$1048576,'Čerpanie podľa žiadostí'!$B$3:$B$1048576,$A26)</f>
        <v>1808</v>
      </c>
      <c r="J26" s="12">
        <f>SUMIFS('Čerpanie podľa žiadostí'!$I$3:$I$1048576,'Čerpanie podľa žiadostí'!$B$3:$B$1048576,$A26)</f>
        <v>1808</v>
      </c>
      <c r="K26" s="13">
        <f>SUMIFS('Čerpanie podľa žiadostí'!$F$3:$F$1048576,'Čerpanie podľa žiadostí'!$B$3:$B$1048576,$A26)</f>
        <v>22294.729999999996</v>
      </c>
      <c r="L26" s="13">
        <f>SUMIFS('Čerpanie podľa žiadostí'!$G$3:$G$1048576,'Čerpanie podľa žiadostí'!$B$3:$B$1048576,$A26)</f>
        <v>22292.639999999996</v>
      </c>
      <c r="M26" s="13">
        <f t="shared" si="1"/>
        <v>2.0900000000001455</v>
      </c>
      <c r="N26" s="14">
        <f t="shared" si="2"/>
        <v>0.94166666666666654</v>
      </c>
      <c r="O26" s="143">
        <f t="shared" ref="O26:O31" si="6">J26/G26</f>
        <v>0.94166666666666665</v>
      </c>
      <c r="Q26" s="95">
        <f t="shared" si="3"/>
        <v>1380.9600000000028</v>
      </c>
      <c r="S26" s="136">
        <f t="shared" si="5"/>
        <v>112</v>
      </c>
    </row>
    <row r="27" spans="1:19" ht="45" x14ac:dyDescent="0.25">
      <c r="A27" s="215" t="s">
        <v>93</v>
      </c>
      <c r="B27" s="215" t="s">
        <v>93</v>
      </c>
      <c r="C27" s="216" t="s">
        <v>66</v>
      </c>
      <c r="D27" s="217"/>
      <c r="E27" s="218" t="s">
        <v>63</v>
      </c>
      <c r="F27" s="219">
        <v>12.33</v>
      </c>
      <c r="G27" s="218">
        <v>1920</v>
      </c>
      <c r="H27" s="220">
        <v>23673.599999999999</v>
      </c>
      <c r="I27" s="142">
        <f>SUMIFS('Čerpanie podľa žiadostí'!$H$3:$H$1048576,'Čerpanie podľa žiadostí'!$B$3:$B$1048576,$A27)</f>
        <v>1480</v>
      </c>
      <c r="J27" s="12">
        <f>SUMIFS('Čerpanie podľa žiadostí'!$I$3:$I$1048576,'Čerpanie podľa žiadostí'!$B$3:$B$1048576,$A27)</f>
        <v>1480</v>
      </c>
      <c r="K27" s="13">
        <f>SUMIFS('Čerpanie podľa žiadostí'!$F$3:$F$1048576,'Čerpanie podľa žiadostí'!$B$3:$B$1048576,$A27)</f>
        <v>18248.399999999998</v>
      </c>
      <c r="L27" s="13">
        <f>SUMIFS('Čerpanie podľa žiadostí'!$G$3:$G$1048576,'Čerpanie podľa žiadostí'!$B$3:$B$1048576,$A27)</f>
        <v>18248.399999999998</v>
      </c>
      <c r="M27" s="13">
        <f t="shared" si="1"/>
        <v>0</v>
      </c>
      <c r="N27" s="14">
        <f t="shared" si="2"/>
        <v>0.77083333333333326</v>
      </c>
      <c r="O27" s="143">
        <f>J27/G27</f>
        <v>0.77083333333333337</v>
      </c>
      <c r="Q27" s="95">
        <f t="shared" si="3"/>
        <v>5425.2000000000007</v>
      </c>
      <c r="S27" s="136">
        <f t="shared" si="5"/>
        <v>440</v>
      </c>
    </row>
    <row r="28" spans="1:19" ht="30" x14ac:dyDescent="0.25">
      <c r="A28" s="215" t="s">
        <v>94</v>
      </c>
      <c r="B28" s="215" t="s">
        <v>94</v>
      </c>
      <c r="C28" s="216" t="s">
        <v>66</v>
      </c>
      <c r="D28" s="217"/>
      <c r="E28" s="218" t="s">
        <v>63</v>
      </c>
      <c r="F28" s="219">
        <v>12.33</v>
      </c>
      <c r="G28" s="218">
        <v>1920</v>
      </c>
      <c r="H28" s="220">
        <v>23673.599999999999</v>
      </c>
      <c r="I28" s="142">
        <f>SUMIFS('Čerpanie podľa žiadostí'!$H$3:$H$1048576,'Čerpanie podľa žiadostí'!$B$3:$B$1048576,$A28)</f>
        <v>1808</v>
      </c>
      <c r="J28" s="12">
        <f>SUMIFS('Čerpanie podľa žiadostí'!$I$3:$I$1048576,'Čerpanie podľa žiadostí'!$B$3:$B$1048576,$A28)</f>
        <v>1808</v>
      </c>
      <c r="K28" s="13">
        <f>SUMIFS('Čerpanie podľa žiadostí'!$F$3:$F$1048576,'Čerpanie podľa žiadostí'!$B$3:$B$1048576,$A28)</f>
        <v>22294.729999999996</v>
      </c>
      <c r="L28" s="13">
        <f>SUMIFS('Čerpanie podľa žiadostí'!$G$3:$G$1048576,'Čerpanie podľa žiadostí'!$B$3:$B$1048576,$A28)</f>
        <v>22292.639999999996</v>
      </c>
      <c r="M28" s="13">
        <f t="shared" si="1"/>
        <v>2.0900000000001455</v>
      </c>
      <c r="N28" s="14">
        <f t="shared" si="2"/>
        <v>0.94166666666666654</v>
      </c>
      <c r="O28" s="143">
        <f t="shared" si="6"/>
        <v>0.94166666666666665</v>
      </c>
      <c r="Q28" s="95">
        <f t="shared" si="3"/>
        <v>1380.9600000000028</v>
      </c>
      <c r="S28" s="136">
        <f t="shared" si="5"/>
        <v>112</v>
      </c>
    </row>
    <row r="29" spans="1:19" ht="30" x14ac:dyDescent="0.25">
      <c r="A29" s="215" t="s">
        <v>95</v>
      </c>
      <c r="B29" s="215" t="s">
        <v>95</v>
      </c>
      <c r="C29" s="216" t="s">
        <v>66</v>
      </c>
      <c r="D29" s="217"/>
      <c r="E29" s="218" t="s">
        <v>63</v>
      </c>
      <c r="F29" s="219">
        <v>12.33</v>
      </c>
      <c r="G29" s="218">
        <v>1920</v>
      </c>
      <c r="H29" s="220">
        <v>23673.599999999999</v>
      </c>
      <c r="I29" s="142">
        <f>SUMIFS('Čerpanie podľa žiadostí'!$H$3:$H$1048576,'Čerpanie podľa žiadostí'!$B$3:$B$1048576,$A29)</f>
        <v>1808</v>
      </c>
      <c r="J29" s="12">
        <f>SUMIFS('Čerpanie podľa žiadostí'!$I$3:$I$1048576,'Čerpanie podľa žiadostí'!$B$3:$B$1048576,$A29)</f>
        <v>1808</v>
      </c>
      <c r="K29" s="13">
        <f>SUMIFS('Čerpanie podľa žiadostí'!$F$3:$F$1048576,'Čerpanie podľa žiadostí'!$B$3:$B$1048576,$A29)</f>
        <v>22294.729999999996</v>
      </c>
      <c r="L29" s="13">
        <f>SUMIFS('Čerpanie podľa žiadostí'!$G$3:$G$1048576,'Čerpanie podľa žiadostí'!$B$3:$B$1048576,$A29)</f>
        <v>22292.639999999996</v>
      </c>
      <c r="M29" s="13">
        <f t="shared" si="1"/>
        <v>2.0900000000001455</v>
      </c>
      <c r="N29" s="14">
        <f t="shared" si="2"/>
        <v>0.94166666666666654</v>
      </c>
      <c r="O29" s="143">
        <f t="shared" si="6"/>
        <v>0.94166666666666665</v>
      </c>
      <c r="Q29" s="95">
        <f t="shared" si="3"/>
        <v>1380.9600000000028</v>
      </c>
      <c r="S29" s="136">
        <f t="shared" si="5"/>
        <v>112</v>
      </c>
    </row>
    <row r="30" spans="1:19" ht="30" x14ac:dyDescent="0.25">
      <c r="A30" s="215" t="s">
        <v>96</v>
      </c>
      <c r="B30" s="215" t="s">
        <v>96</v>
      </c>
      <c r="C30" s="216" t="s">
        <v>66</v>
      </c>
      <c r="D30" s="217"/>
      <c r="E30" s="218" t="s">
        <v>63</v>
      </c>
      <c r="F30" s="219">
        <v>12.24</v>
      </c>
      <c r="G30" s="218">
        <v>1920</v>
      </c>
      <c r="H30" s="220">
        <v>23500.799999999999</v>
      </c>
      <c r="I30" s="142">
        <f>SUMIFS('Čerpanie podľa žiadostí'!$H$3:$H$1048576,'Čerpanie podľa žiadostí'!$B$3:$B$1048576,$A30)</f>
        <v>488</v>
      </c>
      <c r="J30" s="12">
        <f>SUMIFS('Čerpanie podľa žiadostí'!$I$3:$I$1048576,'Čerpanie podľa žiadostí'!$B$3:$B$1048576,$A30)</f>
        <v>488</v>
      </c>
      <c r="K30" s="13">
        <f>SUMIFS('Čerpanie podľa žiadostí'!$F$3:$F$1048576,'Čerpanie podľa žiadostí'!$B$3:$B$1048576,$A30)</f>
        <v>5973.12</v>
      </c>
      <c r="L30" s="13">
        <f>SUMIFS('Čerpanie podľa žiadostí'!$G$3:$G$1048576,'Čerpanie podľa žiadostí'!$B$3:$B$1048576,$A30)</f>
        <v>5973.12</v>
      </c>
      <c r="M30" s="13">
        <f t="shared" si="1"/>
        <v>0</v>
      </c>
      <c r="N30" s="14">
        <f t="shared" si="2"/>
        <v>0.25416666666666665</v>
      </c>
      <c r="O30" s="143">
        <f t="shared" si="6"/>
        <v>0.25416666666666665</v>
      </c>
      <c r="Q30" s="95">
        <f t="shared" si="3"/>
        <v>17527.68</v>
      </c>
      <c r="S30" s="136">
        <f t="shared" si="5"/>
        <v>1432</v>
      </c>
    </row>
    <row r="31" spans="1:19" ht="45.75" thickBot="1" x14ac:dyDescent="0.3">
      <c r="A31" s="256" t="s">
        <v>97</v>
      </c>
      <c r="B31" s="256" t="s">
        <v>97</v>
      </c>
      <c r="C31" s="257" t="s">
        <v>66</v>
      </c>
      <c r="D31" s="258"/>
      <c r="E31" s="259" t="s">
        <v>63</v>
      </c>
      <c r="F31" s="260">
        <v>12.33</v>
      </c>
      <c r="G31" s="259">
        <v>960</v>
      </c>
      <c r="H31" s="261">
        <v>11836.8</v>
      </c>
      <c r="I31" s="142">
        <f>SUMIFS('Čerpanie podľa žiadostí'!$H$3:$H$1048576,'Čerpanie podľa žiadostí'!$B$3:$B$1048576,$A31)</f>
        <v>1336</v>
      </c>
      <c r="J31" s="12">
        <f>SUMIFS('Čerpanie podľa žiadostí'!$I$3:$I$1048576,'Čerpanie podľa žiadostí'!$B$3:$B$1048576,$A31)</f>
        <v>960</v>
      </c>
      <c r="K31" s="13">
        <f>SUMIFS('Čerpanie podľa žiadostí'!$F$3:$F$1048576,'Čerpanie podľa žiadostí'!$B$3:$B$1048576,$A31)</f>
        <v>16472.879999999997</v>
      </c>
      <c r="L31" s="13">
        <f>SUMIFS('Čerpanie podľa žiadostí'!$G$3:$G$1048576,'Čerpanie podľa žiadostí'!$B$3:$B$1048576,$A31)</f>
        <v>11836.799999999997</v>
      </c>
      <c r="M31" s="13">
        <f t="shared" si="1"/>
        <v>4636.08</v>
      </c>
      <c r="N31" s="14">
        <f t="shared" si="2"/>
        <v>0.99999999999999989</v>
      </c>
      <c r="O31" s="143">
        <f t="shared" si="6"/>
        <v>1</v>
      </c>
      <c r="Q31" s="95">
        <f t="shared" si="3"/>
        <v>0</v>
      </c>
      <c r="S31" s="136">
        <f t="shared" si="5"/>
        <v>0</v>
      </c>
    </row>
    <row r="32" spans="1:19" ht="44.25" customHeight="1" thickBot="1" x14ac:dyDescent="0.3">
      <c r="A32" s="366" t="s">
        <v>128</v>
      </c>
      <c r="B32" s="367"/>
      <c r="C32" s="367"/>
      <c r="D32" s="367"/>
      <c r="E32" s="367"/>
      <c r="F32" s="367"/>
      <c r="G32" s="367"/>
      <c r="H32" s="368"/>
      <c r="I32" s="142"/>
      <c r="K32" s="13"/>
      <c r="L32" s="13"/>
      <c r="O32" s="143"/>
      <c r="Q32" s="95"/>
      <c r="S32" s="136"/>
    </row>
    <row r="33" spans="1:19" ht="45" x14ac:dyDescent="0.25">
      <c r="A33" s="262" t="s">
        <v>98</v>
      </c>
      <c r="B33" s="262" t="s">
        <v>98</v>
      </c>
      <c r="C33" s="263" t="s">
        <v>69</v>
      </c>
      <c r="D33" s="264"/>
      <c r="E33" s="265" t="s">
        <v>117</v>
      </c>
      <c r="F33" s="265">
        <v>1</v>
      </c>
      <c r="G33" s="266">
        <v>9800</v>
      </c>
      <c r="H33" s="267">
        <v>9800</v>
      </c>
      <c r="I33" s="142">
        <f>SUMIFS('Čerpanie podľa žiadostí'!$H$3:$H$1048576,'Čerpanie podľa žiadostí'!$B$3:$B$1048576,$A33)</f>
        <v>0</v>
      </c>
      <c r="J33" s="12">
        <f>SUMIFS('Čerpanie podľa žiadostí'!$I$3:$I$1048576,'Čerpanie podľa žiadostí'!$B$3:$B$1048576,$A33)</f>
        <v>0</v>
      </c>
      <c r="K33" s="13">
        <f>SUMIFS('Čerpanie podľa žiadostí'!$F$3:$F$1048576,'Čerpanie podľa žiadostí'!$B$3:$B$1048576,$A33)</f>
        <v>0</v>
      </c>
      <c r="L33" s="13">
        <f>SUMIFS('Čerpanie podľa žiadostí'!$G$3:$G$1048576,'Čerpanie podľa žiadostí'!$B$3:$B$1048576,$A33)</f>
        <v>0</v>
      </c>
      <c r="M33" s="13">
        <f t="shared" si="1"/>
        <v>0</v>
      </c>
      <c r="N33" s="14">
        <f t="shared" si="2"/>
        <v>0</v>
      </c>
      <c r="O33" s="143">
        <f t="shared" si="0"/>
        <v>0</v>
      </c>
      <c r="Q33" s="95">
        <f t="shared" si="3"/>
        <v>9800</v>
      </c>
      <c r="S33" s="136">
        <f t="shared" si="4"/>
        <v>9800</v>
      </c>
    </row>
    <row r="34" spans="1:19" ht="45" x14ac:dyDescent="0.25">
      <c r="A34" s="114" t="s">
        <v>99</v>
      </c>
      <c r="B34" s="114" t="s">
        <v>99</v>
      </c>
      <c r="C34" s="118" t="s">
        <v>69</v>
      </c>
      <c r="D34" s="117"/>
      <c r="E34" s="113" t="s">
        <v>117</v>
      </c>
      <c r="F34" s="113">
        <v>1</v>
      </c>
      <c r="G34" s="134">
        <v>19400</v>
      </c>
      <c r="H34" s="135">
        <v>19400</v>
      </c>
      <c r="I34" s="142">
        <f>SUMIFS('Čerpanie podľa žiadostí'!$H$3:$H$1048576,'Čerpanie podľa žiadostí'!$B$3:$B$1048576,$A34)</f>
        <v>0</v>
      </c>
      <c r="J34" s="12">
        <f>SUMIFS('Čerpanie podľa žiadostí'!$I$3:$I$1048576,'Čerpanie podľa žiadostí'!$B$3:$B$1048576,$A34)</f>
        <v>0</v>
      </c>
      <c r="K34" s="13">
        <f>SUMIFS('Čerpanie podľa žiadostí'!$F$3:$F$1048576,'Čerpanie podľa žiadostí'!$B$3:$B$1048576,$A34)</f>
        <v>0</v>
      </c>
      <c r="L34" s="13">
        <f>SUMIFS('Čerpanie podľa žiadostí'!$G$3:$G$1048576,'Čerpanie podľa žiadostí'!$B$3:$B$1048576,$A34)</f>
        <v>0</v>
      </c>
      <c r="M34" s="13">
        <f t="shared" si="1"/>
        <v>0</v>
      </c>
      <c r="N34" s="14">
        <f t="shared" si="2"/>
        <v>0</v>
      </c>
      <c r="O34" s="143">
        <f t="shared" si="0"/>
        <v>0</v>
      </c>
      <c r="Q34" s="95">
        <f t="shared" si="3"/>
        <v>19400</v>
      </c>
      <c r="S34" s="136">
        <f t="shared" si="4"/>
        <v>19400</v>
      </c>
    </row>
    <row r="35" spans="1:19" ht="45" x14ac:dyDescent="0.25">
      <c r="A35" s="114" t="s">
        <v>100</v>
      </c>
      <c r="B35" s="114" t="s">
        <v>100</v>
      </c>
      <c r="C35" s="118" t="s">
        <v>69</v>
      </c>
      <c r="D35" s="117"/>
      <c r="E35" s="113" t="s">
        <v>117</v>
      </c>
      <c r="F35" s="113">
        <v>1</v>
      </c>
      <c r="G35" s="134">
        <v>12300</v>
      </c>
      <c r="H35" s="135">
        <v>12300</v>
      </c>
      <c r="I35" s="142">
        <f>SUMIFS('Čerpanie podľa žiadostí'!$H$3:$H$1048576,'Čerpanie podľa žiadostí'!$B$3:$B$1048576,$A35)</f>
        <v>0</v>
      </c>
      <c r="J35" s="12">
        <f>SUMIFS('Čerpanie podľa žiadostí'!$I$3:$I$1048576,'Čerpanie podľa žiadostí'!$B$3:$B$1048576,$A35)</f>
        <v>0</v>
      </c>
      <c r="K35" s="13">
        <f>SUMIFS('Čerpanie podľa žiadostí'!$F$3:$F$1048576,'Čerpanie podľa žiadostí'!$B$3:$B$1048576,$A35)</f>
        <v>0</v>
      </c>
      <c r="L35" s="13">
        <f>SUMIFS('Čerpanie podľa žiadostí'!$G$3:$G$1048576,'Čerpanie podľa žiadostí'!$B$3:$B$1048576,$A35)</f>
        <v>0</v>
      </c>
      <c r="M35" s="13">
        <f t="shared" si="1"/>
        <v>0</v>
      </c>
      <c r="N35" s="14">
        <f t="shared" si="2"/>
        <v>0</v>
      </c>
      <c r="O35" s="143">
        <f t="shared" si="0"/>
        <v>0</v>
      </c>
      <c r="Q35" s="95">
        <f t="shared" si="3"/>
        <v>12300</v>
      </c>
      <c r="S35" s="136">
        <f t="shared" si="4"/>
        <v>12300</v>
      </c>
    </row>
    <row r="36" spans="1:19" ht="105" x14ac:dyDescent="0.25">
      <c r="A36" s="114" t="s">
        <v>101</v>
      </c>
      <c r="B36" s="114" t="s">
        <v>101</v>
      </c>
      <c r="C36" s="118" t="s">
        <v>69</v>
      </c>
      <c r="D36" s="117"/>
      <c r="E36" s="113" t="s">
        <v>117</v>
      </c>
      <c r="F36" s="113">
        <v>1</v>
      </c>
      <c r="G36" s="134">
        <v>84590</v>
      </c>
      <c r="H36" s="135">
        <v>84590</v>
      </c>
      <c r="I36" s="142">
        <f>SUMIFS('Čerpanie podľa žiadostí'!$H$3:$H$1048576,'Čerpanie podľa žiadostí'!$B$3:$B$1048576,$A36)</f>
        <v>0</v>
      </c>
      <c r="J36" s="12">
        <f>SUMIFS('Čerpanie podľa žiadostí'!$I$3:$I$1048576,'Čerpanie podľa žiadostí'!$B$3:$B$1048576,$A36)</f>
        <v>0</v>
      </c>
      <c r="K36" s="13">
        <f>SUMIFS('Čerpanie podľa žiadostí'!$F$3:$F$1048576,'Čerpanie podľa žiadostí'!$B$3:$B$1048576,$A36)</f>
        <v>0</v>
      </c>
      <c r="L36" s="13">
        <f>SUMIFS('Čerpanie podľa žiadostí'!$G$3:$G$1048576,'Čerpanie podľa žiadostí'!$B$3:$B$1048576,$A36)</f>
        <v>0</v>
      </c>
      <c r="M36" s="13">
        <f t="shared" si="1"/>
        <v>0</v>
      </c>
      <c r="N36" s="14">
        <f t="shared" si="2"/>
        <v>0</v>
      </c>
      <c r="O36" s="143">
        <f t="shared" si="0"/>
        <v>0</v>
      </c>
      <c r="Q36" s="95">
        <f t="shared" si="3"/>
        <v>84590</v>
      </c>
      <c r="S36" s="136">
        <f t="shared" si="4"/>
        <v>84590</v>
      </c>
    </row>
    <row r="37" spans="1:19" ht="45" x14ac:dyDescent="0.25">
      <c r="A37" s="114" t="s">
        <v>102</v>
      </c>
      <c r="B37" s="114" t="s">
        <v>102</v>
      </c>
      <c r="C37" s="118" t="s">
        <v>69</v>
      </c>
      <c r="D37" s="117" t="s">
        <v>129</v>
      </c>
      <c r="E37" s="113" t="s">
        <v>117</v>
      </c>
      <c r="F37" s="113">
        <v>1</v>
      </c>
      <c r="G37" s="134">
        <v>28000</v>
      </c>
      <c r="H37" s="135">
        <v>28000</v>
      </c>
      <c r="I37" s="142">
        <f>SUMIFS('Čerpanie podľa žiadostí'!$H$3:$H$1048576,'Čerpanie podľa žiadostí'!$B$3:$B$1048576,$A37)</f>
        <v>0</v>
      </c>
      <c r="J37" s="12">
        <f>SUMIFS('Čerpanie podľa žiadostí'!$I$3:$I$1048576,'Čerpanie podľa žiadostí'!$B$3:$B$1048576,$A37)</f>
        <v>0</v>
      </c>
      <c r="K37" s="13">
        <f>SUMIFS('Čerpanie podľa žiadostí'!$F$3:$F$1048576,'Čerpanie podľa žiadostí'!$B$3:$B$1048576,$A37)</f>
        <v>28000</v>
      </c>
      <c r="L37" s="13">
        <f>SUMIFS('Čerpanie podľa žiadostí'!$G$3:$G$1048576,'Čerpanie podľa žiadostí'!$B$3:$B$1048576,$A37)</f>
        <v>28000</v>
      </c>
      <c r="M37" s="13">
        <f t="shared" si="1"/>
        <v>0</v>
      </c>
      <c r="N37" s="14">
        <f t="shared" si="2"/>
        <v>1</v>
      </c>
      <c r="O37" s="143">
        <f t="shared" si="0"/>
        <v>0</v>
      </c>
      <c r="Q37" s="95">
        <f t="shared" si="3"/>
        <v>0</v>
      </c>
      <c r="S37" s="136">
        <f t="shared" si="4"/>
        <v>28000</v>
      </c>
    </row>
    <row r="38" spans="1:19" ht="45" x14ac:dyDescent="0.25">
      <c r="A38" s="114" t="s">
        <v>103</v>
      </c>
      <c r="B38" s="114" t="s">
        <v>103</v>
      </c>
      <c r="C38" s="118" t="s">
        <v>69</v>
      </c>
      <c r="D38" s="117" t="s">
        <v>129</v>
      </c>
      <c r="E38" s="113" t="s">
        <v>117</v>
      </c>
      <c r="F38" s="113">
        <v>1</v>
      </c>
      <c r="G38" s="134">
        <v>42600</v>
      </c>
      <c r="H38" s="135">
        <v>42600</v>
      </c>
      <c r="I38" s="142">
        <f>SUMIFS('Čerpanie podľa žiadostí'!$H$3:$H$1048576,'Čerpanie podľa žiadostí'!$B$3:$B$1048576,$A38)</f>
        <v>0</v>
      </c>
      <c r="J38" s="12">
        <f>SUMIFS('Čerpanie podľa žiadostí'!$I$3:$I$1048576,'Čerpanie podľa žiadostí'!$B$3:$B$1048576,$A38)</f>
        <v>0</v>
      </c>
      <c r="K38" s="13">
        <f>SUMIFS('Čerpanie podľa žiadostí'!$F$3:$F$1048576,'Čerpanie podľa žiadostí'!$B$3:$B$1048576,$A38)</f>
        <v>42600</v>
      </c>
      <c r="L38" s="13">
        <f>SUMIFS('Čerpanie podľa žiadostí'!$G$3:$G$1048576,'Čerpanie podľa žiadostí'!$B$3:$B$1048576,$A38)</f>
        <v>42600</v>
      </c>
      <c r="M38" s="13">
        <f t="shared" si="1"/>
        <v>0</v>
      </c>
      <c r="N38" s="14">
        <f t="shared" si="2"/>
        <v>1</v>
      </c>
      <c r="O38" s="143">
        <f t="shared" si="0"/>
        <v>0</v>
      </c>
      <c r="Q38" s="95">
        <f t="shared" si="3"/>
        <v>0</v>
      </c>
      <c r="S38" s="136">
        <f t="shared" si="4"/>
        <v>42600</v>
      </c>
    </row>
    <row r="39" spans="1:19" ht="75" x14ac:dyDescent="0.25">
      <c r="A39" s="114" t="s">
        <v>104</v>
      </c>
      <c r="B39" s="114" t="s">
        <v>139</v>
      </c>
      <c r="C39" s="118" t="s">
        <v>69</v>
      </c>
      <c r="D39" s="117" t="s">
        <v>130</v>
      </c>
      <c r="E39" s="113" t="s">
        <v>117</v>
      </c>
      <c r="F39" s="113">
        <v>1</v>
      </c>
      <c r="G39" s="134">
        <v>118400</v>
      </c>
      <c r="H39" s="135">
        <v>118400</v>
      </c>
      <c r="I39" s="142">
        <f>SUMIFS('Čerpanie podľa žiadostí'!$H$3:$H$1048576,'Čerpanie podľa žiadostí'!$B$3:$B$1048576,$A39)</f>
        <v>0</v>
      </c>
      <c r="J39" s="12">
        <f>SUMIFS('Čerpanie podľa žiadostí'!$I$3:$I$1048576,'Čerpanie podľa žiadostí'!$B$3:$B$1048576,$A39)</f>
        <v>0</v>
      </c>
      <c r="K39" s="13">
        <f>SUMIFS('Čerpanie podľa žiadostí'!$F$3:$F$1048576,'Čerpanie podľa žiadostí'!$B$3:$B$1048576,$A39)</f>
        <v>117630</v>
      </c>
      <c r="L39" s="13">
        <f>SUMIFS('Čerpanie podľa žiadostí'!$G$3:$G$1048576,'Čerpanie podľa žiadostí'!$B$3:$B$1048576,$A39)</f>
        <v>117630</v>
      </c>
      <c r="M39" s="13">
        <f t="shared" si="1"/>
        <v>0</v>
      </c>
      <c r="N39" s="14">
        <f t="shared" si="2"/>
        <v>0.99349662162162167</v>
      </c>
      <c r="O39" s="143">
        <f t="shared" si="0"/>
        <v>0</v>
      </c>
      <c r="Q39" s="95">
        <f t="shared" si="3"/>
        <v>770</v>
      </c>
      <c r="S39" s="136">
        <f t="shared" si="4"/>
        <v>118400</v>
      </c>
    </row>
    <row r="40" spans="1:19" ht="45" x14ac:dyDescent="0.25">
      <c r="A40" s="114" t="s">
        <v>105</v>
      </c>
      <c r="B40" s="114" t="s">
        <v>105</v>
      </c>
      <c r="C40" s="118" t="s">
        <v>69</v>
      </c>
      <c r="D40" s="117"/>
      <c r="E40" s="113" t="s">
        <v>64</v>
      </c>
      <c r="F40" s="113">
        <v>24</v>
      </c>
      <c r="G40" s="134">
        <v>400</v>
      </c>
      <c r="H40" s="135">
        <v>9600</v>
      </c>
      <c r="I40" s="142">
        <f>SUMIFS('Čerpanie podľa žiadostí'!$H$3:$H$1048576,'Čerpanie podľa žiadostí'!$B$3:$B$1048576,$A40)</f>
        <v>0</v>
      </c>
      <c r="J40" s="12">
        <f>SUMIFS('Čerpanie podľa žiadostí'!$I$3:$I$1048576,'Čerpanie podľa žiadostí'!$B$3:$B$1048576,$A40)</f>
        <v>0</v>
      </c>
      <c r="K40" s="13">
        <f>SUMIFS('Čerpanie podľa žiadostí'!$F$3:$F$1048576,'Čerpanie podľa žiadostí'!$B$3:$B$1048576,$A40)</f>
        <v>0</v>
      </c>
      <c r="L40" s="13">
        <f>SUMIFS('Čerpanie podľa žiadostí'!$G$3:$G$1048576,'Čerpanie podľa žiadostí'!$B$3:$B$1048576,$A40)</f>
        <v>0</v>
      </c>
      <c r="M40" s="13">
        <f t="shared" si="1"/>
        <v>0</v>
      </c>
      <c r="N40" s="14">
        <f t="shared" si="2"/>
        <v>0</v>
      </c>
      <c r="O40" s="143">
        <f t="shared" si="0"/>
        <v>0</v>
      </c>
      <c r="Q40" s="95">
        <f t="shared" si="3"/>
        <v>9600</v>
      </c>
      <c r="S40" s="136">
        <f t="shared" si="4"/>
        <v>400</v>
      </c>
    </row>
    <row r="41" spans="1:19" ht="75" x14ac:dyDescent="0.25">
      <c r="A41" s="114" t="s">
        <v>106</v>
      </c>
      <c r="B41" s="114" t="s">
        <v>106</v>
      </c>
      <c r="C41" s="118" t="s">
        <v>69</v>
      </c>
      <c r="D41" s="117" t="s">
        <v>129</v>
      </c>
      <c r="E41" s="113" t="s">
        <v>117</v>
      </c>
      <c r="F41" s="113">
        <v>1</v>
      </c>
      <c r="G41" s="134">
        <v>86520</v>
      </c>
      <c r="H41" s="135">
        <v>86520</v>
      </c>
      <c r="I41" s="142">
        <f>SUMIFS('Čerpanie podľa žiadostí'!$H$3:$H$1048576,'Čerpanie podľa žiadostí'!$B$3:$B$1048576,$A41)</f>
        <v>0</v>
      </c>
      <c r="J41" s="12">
        <f>SUMIFS('Čerpanie podľa žiadostí'!$I$3:$I$1048576,'Čerpanie podľa žiadostí'!$B$3:$B$1048576,$A41)</f>
        <v>0</v>
      </c>
      <c r="K41" s="13">
        <f>SUMIFS('Čerpanie podľa žiadostí'!$F$3:$F$1048576,'Čerpanie podľa žiadostí'!$B$3:$B$1048576,$A41)</f>
        <v>86520</v>
      </c>
      <c r="L41" s="13">
        <f>SUMIFS('Čerpanie podľa žiadostí'!$G$3:$G$1048576,'Čerpanie podľa žiadostí'!$B$3:$B$1048576,$A41)</f>
        <v>86520</v>
      </c>
      <c r="M41" s="13">
        <f t="shared" si="1"/>
        <v>0</v>
      </c>
      <c r="N41" s="14">
        <f t="shared" si="2"/>
        <v>1</v>
      </c>
      <c r="O41" s="143">
        <f t="shared" si="0"/>
        <v>0</v>
      </c>
      <c r="Q41" s="95">
        <f t="shared" si="3"/>
        <v>0</v>
      </c>
      <c r="S41" s="136">
        <f t="shared" si="4"/>
        <v>86520</v>
      </c>
    </row>
    <row r="42" spans="1:19" ht="120" x14ac:dyDescent="0.25">
      <c r="A42" s="114" t="s">
        <v>107</v>
      </c>
      <c r="B42" s="114" t="s">
        <v>107</v>
      </c>
      <c r="C42" s="118" t="s">
        <v>69</v>
      </c>
      <c r="D42" s="117" t="s">
        <v>125</v>
      </c>
      <c r="E42" s="113" t="s">
        <v>117</v>
      </c>
      <c r="F42" s="113">
        <v>1</v>
      </c>
      <c r="G42" s="134">
        <v>49341</v>
      </c>
      <c r="H42" s="135">
        <v>49341</v>
      </c>
      <c r="I42" s="142">
        <f>SUMIFS('Čerpanie podľa žiadostí'!$H$3:$H$1048576,'Čerpanie podľa žiadostí'!$B$3:$B$1048576,$A42)</f>
        <v>0</v>
      </c>
      <c r="J42" s="12">
        <f>SUMIFS('Čerpanie podľa žiadostí'!$I$3:$I$1048576,'Čerpanie podľa žiadostí'!$B$3:$B$1048576,$A42)</f>
        <v>0</v>
      </c>
      <c r="K42" s="13">
        <f>SUMIFS('Čerpanie podľa žiadostí'!$F$3:$F$1048576,'Čerpanie podľa žiadostí'!$B$3:$B$1048576,$A42)</f>
        <v>49412.1</v>
      </c>
      <c r="L42" s="13">
        <f>SUMIFS('Čerpanie podľa žiadostí'!$G$3:$G$1048576,'Čerpanie podľa žiadostí'!$B$3:$B$1048576,$A42)</f>
        <v>49341</v>
      </c>
      <c r="M42" s="13">
        <f t="shared" si="1"/>
        <v>71.099999999998545</v>
      </c>
      <c r="N42" s="14">
        <f t="shared" si="2"/>
        <v>1</v>
      </c>
      <c r="O42" s="143">
        <f t="shared" si="0"/>
        <v>0</v>
      </c>
      <c r="Q42" s="95">
        <f t="shared" si="3"/>
        <v>0</v>
      </c>
      <c r="S42" s="136">
        <f t="shared" si="4"/>
        <v>49341</v>
      </c>
    </row>
    <row r="43" spans="1:19" ht="105" x14ac:dyDescent="0.25">
      <c r="A43" s="114" t="s">
        <v>108</v>
      </c>
      <c r="B43" s="114" t="s">
        <v>108</v>
      </c>
      <c r="C43" s="118" t="s">
        <v>69</v>
      </c>
      <c r="D43" s="117" t="s">
        <v>131</v>
      </c>
      <c r="E43" s="113" t="s">
        <v>117</v>
      </c>
      <c r="F43" s="113">
        <v>1</v>
      </c>
      <c r="G43" s="134">
        <v>38920</v>
      </c>
      <c r="H43" s="135">
        <v>38920</v>
      </c>
      <c r="I43" s="142">
        <f>SUMIFS('Čerpanie podľa žiadostí'!$H$3:$H$1048576,'Čerpanie podľa žiadostí'!$B$3:$B$1048576,$A43)</f>
        <v>0</v>
      </c>
      <c r="J43" s="12">
        <f>SUMIFS('Čerpanie podľa žiadostí'!$I$3:$I$1048576,'Čerpanie podľa žiadostí'!$B$3:$B$1048576,$A43)</f>
        <v>0</v>
      </c>
      <c r="K43" s="13">
        <f>SUMIFS('Čerpanie podľa žiadostí'!$F$3:$F$1048576,'Čerpanie podľa žiadostí'!$B$3:$B$1048576,$A43)</f>
        <v>39078.25</v>
      </c>
      <c r="L43" s="13">
        <f>SUMIFS('Čerpanie podľa žiadostí'!$G$3:$G$1048576,'Čerpanie podľa žiadostí'!$B$3:$B$1048576,$A43)</f>
        <v>38920</v>
      </c>
      <c r="M43" s="13">
        <f t="shared" si="1"/>
        <v>158.25</v>
      </c>
      <c r="N43" s="14">
        <f t="shared" si="2"/>
        <v>1</v>
      </c>
      <c r="O43" s="143">
        <f t="shared" si="0"/>
        <v>0</v>
      </c>
      <c r="Q43" s="95">
        <f t="shared" si="3"/>
        <v>0</v>
      </c>
      <c r="S43" s="136">
        <f t="shared" si="4"/>
        <v>38920</v>
      </c>
    </row>
    <row r="44" spans="1:19" ht="120" x14ac:dyDescent="0.25">
      <c r="A44" s="114" t="s">
        <v>109</v>
      </c>
      <c r="B44" s="114" t="s">
        <v>109</v>
      </c>
      <c r="C44" s="118" t="s">
        <v>69</v>
      </c>
      <c r="D44" s="117"/>
      <c r="E44" s="113" t="s">
        <v>117</v>
      </c>
      <c r="F44" s="113">
        <v>1</v>
      </c>
      <c r="G44" s="134">
        <v>16215</v>
      </c>
      <c r="H44" s="135">
        <v>16215</v>
      </c>
      <c r="I44" s="142">
        <f>SUMIFS('Čerpanie podľa žiadostí'!$H$3:$H$1048576,'Čerpanie podľa žiadostí'!$B$3:$B$1048576,$A44)</f>
        <v>0</v>
      </c>
      <c r="J44" s="12">
        <f>SUMIFS('Čerpanie podľa žiadostí'!$I$3:$I$1048576,'Čerpanie podľa žiadostí'!$B$3:$B$1048576,$A44)</f>
        <v>0</v>
      </c>
      <c r="K44" s="13">
        <f>SUMIFS('Čerpanie podľa žiadostí'!$F$3:$F$1048576,'Čerpanie podľa žiadostí'!$B$3:$B$1048576,$A44)</f>
        <v>0</v>
      </c>
      <c r="L44" s="13">
        <f>SUMIFS('Čerpanie podľa žiadostí'!$G$3:$G$1048576,'Čerpanie podľa žiadostí'!$B$3:$B$1048576,$A44)</f>
        <v>0</v>
      </c>
      <c r="M44" s="13">
        <f t="shared" si="1"/>
        <v>0</v>
      </c>
      <c r="N44" s="14">
        <f t="shared" si="2"/>
        <v>0</v>
      </c>
      <c r="O44" s="143">
        <f t="shared" si="0"/>
        <v>0</v>
      </c>
      <c r="Q44" s="95">
        <f t="shared" si="3"/>
        <v>16215</v>
      </c>
      <c r="S44" s="136">
        <f t="shared" si="4"/>
        <v>16215</v>
      </c>
    </row>
    <row r="45" spans="1:19" ht="45" x14ac:dyDescent="0.25">
      <c r="A45" s="114" t="s">
        <v>110</v>
      </c>
      <c r="B45" s="114" t="s">
        <v>110</v>
      </c>
      <c r="C45" s="118" t="s">
        <v>69</v>
      </c>
      <c r="D45" s="117"/>
      <c r="E45" s="113" t="s">
        <v>117</v>
      </c>
      <c r="F45" s="113">
        <v>3</v>
      </c>
      <c r="G45" s="134">
        <v>1420</v>
      </c>
      <c r="H45" s="135">
        <v>4260</v>
      </c>
      <c r="I45" s="142">
        <f>SUMIFS('Čerpanie podľa žiadostí'!$H$3:$H$1048576,'Čerpanie podľa žiadostí'!$B$3:$B$1048576,$A45)</f>
        <v>0</v>
      </c>
      <c r="J45" s="12">
        <f>SUMIFS('Čerpanie podľa žiadostí'!$I$3:$I$1048576,'Čerpanie podľa žiadostí'!$B$3:$B$1048576,$A45)</f>
        <v>0</v>
      </c>
      <c r="K45" s="13">
        <f>SUMIFS('Čerpanie podľa žiadostí'!$F$3:$F$1048576,'Čerpanie podľa žiadostí'!$B$3:$B$1048576,$A45)</f>
        <v>0</v>
      </c>
      <c r="L45" s="13">
        <f>SUMIFS('Čerpanie podľa žiadostí'!$G$3:$G$1048576,'Čerpanie podľa žiadostí'!$B$3:$B$1048576,$A45)</f>
        <v>0</v>
      </c>
      <c r="M45" s="13">
        <f t="shared" si="1"/>
        <v>0</v>
      </c>
      <c r="N45" s="14">
        <f t="shared" si="2"/>
        <v>0</v>
      </c>
      <c r="O45" s="143">
        <f t="shared" si="0"/>
        <v>0</v>
      </c>
      <c r="Q45" s="95">
        <f t="shared" si="3"/>
        <v>4260</v>
      </c>
      <c r="S45" s="136">
        <f t="shared" si="4"/>
        <v>1420</v>
      </c>
    </row>
    <row r="46" spans="1:19" ht="105" x14ac:dyDescent="0.25">
      <c r="A46" s="114" t="s">
        <v>111</v>
      </c>
      <c r="B46" s="114" t="s">
        <v>111</v>
      </c>
      <c r="C46" s="118" t="s">
        <v>69</v>
      </c>
      <c r="D46" s="117"/>
      <c r="E46" s="113" t="s">
        <v>117</v>
      </c>
      <c r="F46" s="113">
        <v>1</v>
      </c>
      <c r="G46" s="134">
        <v>12700</v>
      </c>
      <c r="H46" s="135">
        <v>12700</v>
      </c>
      <c r="I46" s="142">
        <f>SUMIFS('Čerpanie podľa žiadostí'!$H$3:$H$1048576,'Čerpanie podľa žiadostí'!$B$3:$B$1048576,$A46)</f>
        <v>0</v>
      </c>
      <c r="J46" s="12">
        <f>SUMIFS('Čerpanie podľa žiadostí'!$I$3:$I$1048576,'Čerpanie podľa žiadostí'!$B$3:$B$1048576,$A46)</f>
        <v>0</v>
      </c>
      <c r="K46" s="13">
        <f>SUMIFS('Čerpanie podľa žiadostí'!$F$3:$F$1048576,'Čerpanie podľa žiadostí'!$B$3:$B$1048576,$A46)</f>
        <v>0</v>
      </c>
      <c r="L46" s="13">
        <f>SUMIFS('Čerpanie podľa žiadostí'!$G$3:$G$1048576,'Čerpanie podľa žiadostí'!$B$3:$B$1048576,$A46)</f>
        <v>0</v>
      </c>
      <c r="M46" s="13">
        <f t="shared" si="1"/>
        <v>0</v>
      </c>
      <c r="N46" s="14">
        <f t="shared" si="2"/>
        <v>0</v>
      </c>
      <c r="O46" s="143">
        <f t="shared" si="0"/>
        <v>0</v>
      </c>
      <c r="Q46" s="95">
        <f t="shared" si="3"/>
        <v>12700</v>
      </c>
      <c r="S46" s="136">
        <f t="shared" si="4"/>
        <v>12700</v>
      </c>
    </row>
    <row r="47" spans="1:19" ht="45" x14ac:dyDescent="0.25">
      <c r="A47" s="114" t="s">
        <v>112</v>
      </c>
      <c r="B47" s="114" t="s">
        <v>112</v>
      </c>
      <c r="C47" s="118" t="s">
        <v>69</v>
      </c>
      <c r="D47" s="117" t="s">
        <v>124</v>
      </c>
      <c r="E47" s="113" t="s">
        <v>117</v>
      </c>
      <c r="F47" s="113">
        <v>1</v>
      </c>
      <c r="G47" s="134">
        <v>20000</v>
      </c>
      <c r="H47" s="135">
        <v>20000</v>
      </c>
      <c r="I47" s="142">
        <f>SUMIFS('Čerpanie podľa žiadostí'!$H$3:$H$1048576,'Čerpanie podľa žiadostí'!$B$3:$B$1048576,$A47)</f>
        <v>0</v>
      </c>
      <c r="J47" s="12">
        <f>SUMIFS('Čerpanie podľa žiadostí'!$I$3:$I$1048576,'Čerpanie podľa žiadostí'!$B$3:$B$1048576,$A47)</f>
        <v>0</v>
      </c>
      <c r="K47" s="13">
        <f>SUMIFS('Čerpanie podľa žiadostí'!$F$3:$F$1048576,'Čerpanie podľa žiadostí'!$B$3:$B$1048576,$A47)</f>
        <v>20000</v>
      </c>
      <c r="L47" s="13">
        <f>SUMIFS('Čerpanie podľa žiadostí'!$G$3:$G$1048576,'Čerpanie podľa žiadostí'!$B$3:$B$1048576,$A47)</f>
        <v>20000</v>
      </c>
      <c r="M47" s="13">
        <f t="shared" si="1"/>
        <v>0</v>
      </c>
      <c r="N47" s="14">
        <f t="shared" si="2"/>
        <v>1</v>
      </c>
      <c r="O47" s="143">
        <f t="shared" si="0"/>
        <v>0</v>
      </c>
      <c r="Q47" s="95">
        <f t="shared" si="3"/>
        <v>0</v>
      </c>
      <c r="S47" s="136">
        <f t="shared" si="4"/>
        <v>20000</v>
      </c>
    </row>
    <row r="48" spans="1:19" ht="30" x14ac:dyDescent="0.25">
      <c r="A48" s="215" t="s">
        <v>113</v>
      </c>
      <c r="B48" s="215" t="s">
        <v>113</v>
      </c>
      <c r="C48" s="216" t="s">
        <v>65</v>
      </c>
      <c r="D48" s="217"/>
      <c r="E48" s="218" t="s">
        <v>117</v>
      </c>
      <c r="F48" s="218">
        <v>1</v>
      </c>
      <c r="G48" s="219">
        <v>2000</v>
      </c>
      <c r="H48" s="220">
        <v>2000</v>
      </c>
      <c r="I48" s="142">
        <f>SUMIFS('Čerpanie podľa žiadostí'!$H$3:$H$1048576,'Čerpanie podľa žiadostí'!$B$3:$B$1048576,$A48)</f>
        <v>0</v>
      </c>
      <c r="J48" s="12">
        <f>SUMIFS('Čerpanie podľa žiadostí'!$I$3:$I$1048576,'Čerpanie podľa žiadostí'!$B$3:$B$1048576,$A48)</f>
        <v>0</v>
      </c>
      <c r="K48" s="13">
        <f>SUMIFS('Čerpanie podľa žiadostí'!$F$3:$F$1048576,'Čerpanie podľa žiadostí'!$B$3:$B$1048576,$A48)</f>
        <v>2000</v>
      </c>
      <c r="L48" s="13">
        <f>SUMIFS('Čerpanie podľa žiadostí'!$G$3:$G$1048576,'Čerpanie podľa žiadostí'!$B$3:$B$1048576,$A48)</f>
        <v>2000</v>
      </c>
      <c r="M48" s="13">
        <f t="shared" si="1"/>
        <v>0</v>
      </c>
      <c r="N48" s="14">
        <f t="shared" si="2"/>
        <v>1</v>
      </c>
      <c r="O48" s="143">
        <f t="shared" si="0"/>
        <v>0</v>
      </c>
      <c r="Q48" s="95">
        <f t="shared" si="3"/>
        <v>0</v>
      </c>
      <c r="S48" s="136">
        <f t="shared" si="4"/>
        <v>2000</v>
      </c>
    </row>
    <row r="49" spans="1:19" ht="45" x14ac:dyDescent="0.25">
      <c r="A49" s="221" t="s">
        <v>114</v>
      </c>
      <c r="B49" s="221" t="s">
        <v>114</v>
      </c>
      <c r="C49" s="222" t="s">
        <v>68</v>
      </c>
      <c r="D49" s="223"/>
      <c r="E49" s="224" t="s">
        <v>117</v>
      </c>
      <c r="F49" s="224">
        <v>1</v>
      </c>
      <c r="G49" s="225">
        <v>0</v>
      </c>
      <c r="H49" s="226">
        <v>0</v>
      </c>
      <c r="I49" s="142">
        <f>SUMIFS('Čerpanie podľa žiadostí'!$H$3:$H$1048576,'Čerpanie podľa žiadostí'!$B$3:$B$1048576,$A49)</f>
        <v>0</v>
      </c>
      <c r="J49" s="12">
        <f>SUMIFS('Čerpanie podľa žiadostí'!$I$3:$I$1048576,'Čerpanie podľa žiadostí'!$B$3:$B$1048576,$A49)</f>
        <v>0</v>
      </c>
      <c r="K49" s="13">
        <f>SUMIFS('Čerpanie podľa žiadostí'!$F$3:$F$1048576,'Čerpanie podľa žiadostí'!$B$3:$B$1048576,$A49)</f>
        <v>0</v>
      </c>
      <c r="L49" s="13">
        <f>SUMIFS('Čerpanie podľa žiadostí'!$G$3:$G$1048576,'Čerpanie podľa žiadostí'!$B$3:$B$1048576,$A49)</f>
        <v>0</v>
      </c>
      <c r="M49" s="13">
        <f t="shared" si="1"/>
        <v>0</v>
      </c>
      <c r="N49" s="14" t="e">
        <f t="shared" si="2"/>
        <v>#DIV/0!</v>
      </c>
      <c r="O49" s="143" t="e">
        <f t="shared" si="0"/>
        <v>#DIV/0!</v>
      </c>
      <c r="Q49" s="95">
        <f t="shared" si="3"/>
        <v>0</v>
      </c>
      <c r="S49" s="136">
        <f t="shared" si="4"/>
        <v>0</v>
      </c>
    </row>
    <row r="50" spans="1:19" ht="45" x14ac:dyDescent="0.25">
      <c r="A50" s="221" t="s">
        <v>115</v>
      </c>
      <c r="B50" s="221" t="s">
        <v>115</v>
      </c>
      <c r="C50" s="222" t="s">
        <v>68</v>
      </c>
      <c r="D50" s="223"/>
      <c r="E50" s="224" t="s">
        <v>117</v>
      </c>
      <c r="F50" s="224">
        <v>1</v>
      </c>
      <c r="G50" s="225">
        <v>46088.15</v>
      </c>
      <c r="H50" s="226">
        <v>46088.15</v>
      </c>
      <c r="I50" s="142">
        <f>SUMIFS('Čerpanie podľa žiadostí'!$H$3:$H$1048576,'Čerpanie podľa žiadostí'!$B$3:$B$1048576,$A50)</f>
        <v>0</v>
      </c>
      <c r="J50" s="12">
        <f>SUMIFS('Čerpanie podľa žiadostí'!$I$3:$I$1048576,'Čerpanie podľa žiadostí'!$B$3:$B$1048576,$A50)</f>
        <v>0</v>
      </c>
      <c r="K50" s="13">
        <f>SUMIFS('Čerpanie podľa žiadostí'!$F$3:$F$1048576,'Čerpanie podľa žiadostí'!$B$3:$B$1048576,$A50)</f>
        <v>27759.51</v>
      </c>
      <c r="L50" s="13">
        <f>SUMIFS('Čerpanie podľa žiadostí'!$G$3:$G$1048576,'Čerpanie podľa žiadostí'!$B$3:$B$1048576,$A50)</f>
        <v>27759.51</v>
      </c>
      <c r="M50" s="13">
        <f t="shared" si="1"/>
        <v>0</v>
      </c>
      <c r="N50" s="14">
        <f t="shared" si="2"/>
        <v>0.60231339292204178</v>
      </c>
      <c r="O50" s="143">
        <f t="shared" si="0"/>
        <v>0</v>
      </c>
      <c r="Q50" s="95">
        <f t="shared" si="3"/>
        <v>18328.640000000003</v>
      </c>
      <c r="S50" s="136">
        <f t="shared" si="4"/>
        <v>46088.15</v>
      </c>
    </row>
    <row r="51" spans="1:19" ht="45.75" thickBot="1" x14ac:dyDescent="0.3">
      <c r="A51" s="227" t="s">
        <v>116</v>
      </c>
      <c r="B51" s="227" t="s">
        <v>116</v>
      </c>
      <c r="C51" s="228" t="s">
        <v>67</v>
      </c>
      <c r="D51" s="229"/>
      <c r="E51" s="230" t="s">
        <v>117</v>
      </c>
      <c r="F51" s="230">
        <v>1</v>
      </c>
      <c r="G51" s="231">
        <v>21507.81</v>
      </c>
      <c r="H51" s="232">
        <v>21507.81</v>
      </c>
      <c r="I51" s="144">
        <f>SUMIFS('Čerpanie podľa žiadostí'!$H$3:$H$1048576,'Čerpanie podľa žiadostí'!$B$3:$B$1048576,$A51)</f>
        <v>0</v>
      </c>
      <c r="J51" s="145">
        <f>SUMIFS('Čerpanie podľa žiadostí'!$I$3:$I$1048576,'Čerpanie podľa žiadostí'!$B$3:$B$1048576,$A51)</f>
        <v>0</v>
      </c>
      <c r="K51" s="146">
        <f>SUMIFS('Čerpanie podľa žiadostí'!$F$3:$F$1048576,'Čerpanie podľa žiadostí'!$B$3:$B$1048576,$A51)</f>
        <v>12955.029999999999</v>
      </c>
      <c r="L51" s="146">
        <f>SUMIFS('Čerpanie podľa žiadostí'!$G$3:$G$1048576,'Čerpanie podľa žiadostí'!$B$3:$B$1048576,$A51)</f>
        <v>12954.45</v>
      </c>
      <c r="M51" s="146">
        <f t="shared" si="1"/>
        <v>0.57999999999810825</v>
      </c>
      <c r="N51" s="147">
        <f t="shared" si="2"/>
        <v>0.60231376416287852</v>
      </c>
      <c r="O51" s="148">
        <f t="shared" si="0"/>
        <v>0</v>
      </c>
      <c r="Q51" s="95">
        <f t="shared" si="3"/>
        <v>8553.36</v>
      </c>
      <c r="S51" s="136">
        <f t="shared" si="4"/>
        <v>21507.81</v>
      </c>
    </row>
    <row r="52" spans="1:19" ht="28.5" customHeight="1" thickBot="1" x14ac:dyDescent="0.3">
      <c r="A52" s="127"/>
      <c r="B52" s="128" t="s">
        <v>60</v>
      </c>
      <c r="C52" s="129"/>
      <c r="D52" s="130"/>
      <c r="E52" s="131"/>
      <c r="F52" s="132"/>
      <c r="G52" s="133"/>
      <c r="H52" s="124">
        <f>SUM(H4:H51)</f>
        <v>1028285.0599999999</v>
      </c>
      <c r="I52" s="121"/>
      <c r="J52" s="122"/>
      <c r="K52" s="123"/>
      <c r="L52" s="120">
        <f>SUM(L4:L51)</f>
        <v>623953.1399999999</v>
      </c>
      <c r="M52" s="120">
        <f>SUM(M4:M51)</f>
        <v>8228.1299999999956</v>
      </c>
      <c r="N52" s="125"/>
      <c r="O52" s="126"/>
      <c r="Q52" s="95">
        <f t="shared" ref="Q52" si="7">H52-L52</f>
        <v>404331.92000000004</v>
      </c>
      <c r="R52" s="95"/>
      <c r="S52" s="95"/>
    </row>
    <row r="53" spans="1:19" x14ac:dyDescent="0.25">
      <c r="A53" s="18"/>
      <c r="B53" s="84"/>
      <c r="C53" s="84"/>
      <c r="D53" s="86"/>
      <c r="E53" s="85"/>
      <c r="F53" s="87"/>
      <c r="G53" s="88"/>
      <c r="H53" s="87"/>
      <c r="I53" s="89"/>
      <c r="J53" s="89"/>
      <c r="K53" s="90"/>
      <c r="L53" s="90"/>
      <c r="M53" s="90"/>
      <c r="N53" s="29"/>
    </row>
    <row r="54" spans="1:19" x14ac:dyDescent="0.25">
      <c r="A54" s="18"/>
      <c r="B54" s="84"/>
      <c r="C54" s="84"/>
      <c r="D54" s="86"/>
      <c r="E54" s="85"/>
      <c r="F54" s="87"/>
      <c r="G54" s="88"/>
      <c r="H54" s="87"/>
      <c r="I54" s="89"/>
      <c r="J54" s="89"/>
      <c r="K54" s="90"/>
      <c r="L54" s="90"/>
      <c r="M54" s="90"/>
      <c r="N54" s="29"/>
    </row>
    <row r="55" spans="1:19" x14ac:dyDescent="0.25">
      <c r="A55" s="18"/>
      <c r="B55" s="84"/>
      <c r="C55" s="84"/>
      <c r="D55" s="86"/>
      <c r="E55" s="85"/>
      <c r="F55" s="87"/>
      <c r="G55" s="88"/>
      <c r="H55" s="87"/>
      <c r="I55" s="89"/>
      <c r="J55" s="89"/>
      <c r="K55" s="90"/>
      <c r="L55" s="90"/>
      <c r="M55" s="90"/>
      <c r="N55" s="29"/>
    </row>
    <row r="56" spans="1:19" x14ac:dyDescent="0.25">
      <c r="A56" s="18"/>
      <c r="B56" s="84"/>
      <c r="C56" s="84"/>
      <c r="D56" s="86"/>
      <c r="E56" s="85"/>
      <c r="F56" s="87"/>
      <c r="G56" s="88"/>
      <c r="H56" s="87"/>
      <c r="I56" s="89"/>
      <c r="J56" s="89"/>
      <c r="K56" s="90"/>
      <c r="L56" s="90">
        <v>632302.75</v>
      </c>
      <c r="M56" s="90"/>
      <c r="N56" s="29"/>
    </row>
    <row r="57" spans="1:19" x14ac:dyDescent="0.25">
      <c r="A57" s="18"/>
      <c r="B57" s="84"/>
      <c r="C57" s="84"/>
      <c r="D57" s="86"/>
      <c r="E57" s="85"/>
      <c r="F57" s="87"/>
      <c r="G57" s="88"/>
      <c r="H57" s="87"/>
      <c r="I57" s="89"/>
      <c r="J57" s="89"/>
      <c r="K57" s="90"/>
      <c r="L57" s="90"/>
      <c r="M57" s="90"/>
      <c r="N57" s="29"/>
    </row>
    <row r="58" spans="1:19" x14ac:dyDescent="0.25">
      <c r="A58" s="18"/>
      <c r="B58" s="84"/>
      <c r="C58" s="84"/>
      <c r="D58" s="86"/>
      <c r="E58" s="85"/>
      <c r="F58" s="87"/>
      <c r="G58" s="88"/>
      <c r="H58" s="87"/>
      <c r="I58" s="89"/>
      <c r="J58" s="89"/>
      <c r="K58" s="90"/>
      <c r="L58" s="90"/>
      <c r="M58" s="90"/>
      <c r="N58" s="29"/>
    </row>
    <row r="59" spans="1:19" x14ac:dyDescent="0.25">
      <c r="A59" s="18"/>
      <c r="B59" s="84"/>
      <c r="C59" s="84"/>
      <c r="D59" s="86"/>
      <c r="E59" s="85"/>
      <c r="F59" s="87"/>
      <c r="G59" s="88"/>
      <c r="H59" s="87"/>
      <c r="I59" s="89"/>
      <c r="J59" s="89"/>
      <c r="K59" s="90"/>
      <c r="L59" s="90"/>
      <c r="M59" s="90"/>
      <c r="N59" s="29"/>
    </row>
    <row r="60" spans="1:19" x14ac:dyDescent="0.25">
      <c r="A60" s="18"/>
      <c r="B60" s="84"/>
      <c r="C60" s="84"/>
      <c r="D60" s="86"/>
      <c r="E60" s="85"/>
      <c r="F60" s="87"/>
      <c r="G60" s="88"/>
      <c r="H60" s="87"/>
      <c r="I60" s="89"/>
      <c r="J60" s="89"/>
      <c r="K60" s="90"/>
      <c r="L60" s="90"/>
      <c r="M60" s="90"/>
      <c r="N60" s="29"/>
    </row>
    <row r="61" spans="1:19" x14ac:dyDescent="0.25">
      <c r="A61" s="18"/>
      <c r="B61" s="84"/>
      <c r="C61" s="84"/>
      <c r="D61" s="86"/>
      <c r="E61" s="85"/>
      <c r="F61" s="87"/>
      <c r="G61" s="88"/>
      <c r="H61" s="87"/>
      <c r="I61" s="89"/>
      <c r="J61" s="89"/>
      <c r="K61" s="90"/>
      <c r="L61" s="90"/>
      <c r="M61" s="90"/>
      <c r="N61" s="29"/>
    </row>
    <row r="62" spans="1:19" x14ac:dyDescent="0.25">
      <c r="A62" s="18"/>
      <c r="B62" s="84"/>
      <c r="C62" s="84"/>
      <c r="D62" s="86"/>
      <c r="E62" s="85"/>
      <c r="F62" s="87"/>
      <c r="G62" s="88"/>
      <c r="H62" s="87"/>
      <c r="I62" s="89"/>
      <c r="J62" s="89"/>
      <c r="K62" s="90"/>
      <c r="L62" s="90"/>
      <c r="M62" s="90"/>
      <c r="N62" s="29"/>
    </row>
    <row r="63" spans="1:19" x14ac:dyDescent="0.25">
      <c r="A63" s="18"/>
      <c r="B63" s="84"/>
      <c r="C63" s="84"/>
      <c r="D63" s="86"/>
      <c r="E63" s="85"/>
      <c r="F63" s="87"/>
      <c r="G63" s="88"/>
      <c r="H63" s="87"/>
      <c r="I63" s="89"/>
      <c r="J63" s="89"/>
      <c r="K63" s="90"/>
      <c r="L63" s="90"/>
      <c r="M63" s="90"/>
      <c r="N63" s="29"/>
    </row>
    <row r="64" spans="1:19" x14ac:dyDescent="0.25">
      <c r="A64" s="18"/>
      <c r="B64" s="84"/>
      <c r="C64" s="84"/>
      <c r="D64" s="86"/>
      <c r="E64" s="85"/>
      <c r="F64" s="87"/>
      <c r="G64" s="88"/>
      <c r="H64" s="87"/>
      <c r="I64" s="89"/>
      <c r="J64" s="89"/>
      <c r="K64" s="90"/>
      <c r="L64" s="90"/>
      <c r="M64" s="90"/>
      <c r="N64" s="29"/>
    </row>
    <row r="65" spans="1:14" x14ac:dyDescent="0.25">
      <c r="A65" s="18"/>
      <c r="B65" s="84"/>
      <c r="C65" s="84"/>
      <c r="D65" s="86"/>
      <c r="E65" s="85"/>
      <c r="F65" s="87"/>
      <c r="G65" s="88"/>
      <c r="H65" s="87"/>
      <c r="I65" s="89"/>
      <c r="J65" s="89"/>
      <c r="K65" s="90"/>
      <c r="L65" s="90"/>
      <c r="M65" s="90"/>
      <c r="N65" s="29"/>
    </row>
    <row r="66" spans="1:14" x14ac:dyDescent="0.25">
      <c r="A66" s="18"/>
      <c r="B66" s="84"/>
      <c r="C66" s="84"/>
      <c r="D66" s="86"/>
      <c r="E66" s="85"/>
      <c r="F66" s="87"/>
      <c r="G66" s="88"/>
      <c r="H66" s="87"/>
      <c r="I66" s="89"/>
      <c r="J66" s="89"/>
      <c r="K66" s="90"/>
      <c r="L66" s="90"/>
      <c r="M66" s="90"/>
      <c r="N66" s="29"/>
    </row>
    <row r="67" spans="1:14" x14ac:dyDescent="0.25">
      <c r="A67" s="18"/>
      <c r="B67" s="84"/>
      <c r="C67" s="84"/>
      <c r="D67" s="86"/>
      <c r="E67" s="85"/>
      <c r="F67" s="87"/>
      <c r="G67" s="88"/>
      <c r="H67" s="87"/>
      <c r="I67" s="89"/>
      <c r="J67" s="89"/>
      <c r="K67" s="90"/>
      <c r="L67" s="90"/>
      <c r="M67" s="90"/>
      <c r="N67" s="29"/>
    </row>
    <row r="68" spans="1:14" x14ac:dyDescent="0.25">
      <c r="A68" s="18"/>
      <c r="B68" s="84"/>
      <c r="C68" s="84"/>
      <c r="D68" s="86"/>
      <c r="E68" s="85"/>
      <c r="F68" s="87"/>
      <c r="G68" s="88"/>
      <c r="H68" s="87"/>
      <c r="I68" s="89"/>
      <c r="J68" s="89"/>
      <c r="K68" s="90"/>
      <c r="L68" s="90"/>
      <c r="M68" s="90"/>
      <c r="N68" s="29"/>
    </row>
    <row r="69" spans="1:14" x14ac:dyDescent="0.25">
      <c r="A69" s="18"/>
      <c r="B69" s="84"/>
      <c r="C69" s="84"/>
      <c r="D69" s="86"/>
      <c r="E69" s="85"/>
      <c r="F69" s="87"/>
      <c r="G69" s="88"/>
      <c r="H69" s="87"/>
      <c r="I69" s="89"/>
      <c r="J69" s="89"/>
      <c r="K69" s="90"/>
      <c r="L69" s="90"/>
      <c r="M69" s="90"/>
      <c r="N69" s="29"/>
    </row>
    <row r="70" spans="1:14" x14ac:dyDescent="0.25">
      <c r="A70" s="18"/>
      <c r="B70" s="84"/>
      <c r="C70" s="84"/>
      <c r="D70" s="86"/>
      <c r="E70" s="85"/>
      <c r="F70" s="87"/>
      <c r="G70" s="88"/>
      <c r="H70" s="87"/>
      <c r="I70" s="89"/>
      <c r="J70" s="89"/>
      <c r="K70" s="90"/>
      <c r="L70" s="90"/>
      <c r="M70" s="90"/>
      <c r="N70" s="29"/>
    </row>
    <row r="71" spans="1:14" x14ac:dyDescent="0.25">
      <c r="A71" s="18"/>
      <c r="B71" s="84"/>
      <c r="C71" s="84"/>
      <c r="D71" s="86"/>
      <c r="E71" s="85"/>
      <c r="F71" s="87"/>
      <c r="G71" s="88"/>
      <c r="H71" s="87"/>
      <c r="I71" s="89"/>
      <c r="J71" s="89"/>
      <c r="K71" s="90"/>
      <c r="L71" s="90"/>
      <c r="M71" s="90"/>
      <c r="N71" s="29"/>
    </row>
    <row r="72" spans="1:14" x14ac:dyDescent="0.25">
      <c r="A72" s="18"/>
      <c r="B72" s="84"/>
      <c r="C72" s="84"/>
      <c r="D72" s="86"/>
      <c r="E72" s="85"/>
      <c r="F72" s="87"/>
      <c r="G72" s="88"/>
      <c r="H72" s="87"/>
      <c r="I72" s="89"/>
      <c r="J72" s="89"/>
      <c r="K72" s="90"/>
      <c r="L72" s="90"/>
      <c r="M72" s="90"/>
      <c r="N72" s="29"/>
    </row>
    <row r="73" spans="1:14" x14ac:dyDescent="0.25">
      <c r="A73" s="18"/>
      <c r="B73" s="84"/>
      <c r="C73" s="84"/>
      <c r="D73" s="86"/>
      <c r="E73" s="85"/>
      <c r="F73" s="87"/>
      <c r="G73" s="88"/>
      <c r="H73" s="87"/>
      <c r="I73" s="89"/>
      <c r="J73" s="89"/>
      <c r="K73" s="90"/>
      <c r="L73" s="90"/>
      <c r="M73" s="90"/>
      <c r="N73" s="29"/>
    </row>
    <row r="74" spans="1:14" x14ac:dyDescent="0.25">
      <c r="A74" s="18"/>
      <c r="B74" s="84"/>
      <c r="C74" s="84"/>
      <c r="D74" s="86"/>
      <c r="E74" s="85"/>
      <c r="F74" s="87"/>
      <c r="G74" s="88"/>
      <c r="H74" s="87"/>
      <c r="I74" s="89"/>
      <c r="J74" s="89"/>
      <c r="K74" s="90"/>
      <c r="L74" s="90"/>
      <c r="M74" s="90"/>
      <c r="N74" s="29"/>
    </row>
    <row r="75" spans="1:14" x14ac:dyDescent="0.25">
      <c r="A75" s="18"/>
      <c r="B75" s="84"/>
      <c r="C75" s="84"/>
      <c r="D75" s="86"/>
      <c r="E75" s="85"/>
      <c r="F75" s="87"/>
      <c r="G75" s="88"/>
      <c r="H75" s="87"/>
      <c r="I75" s="89"/>
      <c r="J75" s="89"/>
      <c r="K75" s="90"/>
      <c r="L75" s="90"/>
      <c r="M75" s="90"/>
      <c r="N75" s="29"/>
    </row>
    <row r="76" spans="1:14" x14ac:dyDescent="0.25">
      <c r="A76" s="18"/>
      <c r="B76" s="84"/>
      <c r="C76" s="84"/>
      <c r="D76" s="86"/>
      <c r="E76" s="85"/>
      <c r="F76" s="87"/>
      <c r="G76" s="88"/>
      <c r="H76" s="87"/>
      <c r="I76" s="89"/>
      <c r="J76" s="89"/>
      <c r="K76" s="90"/>
      <c r="L76" s="90"/>
      <c r="M76" s="90"/>
      <c r="N76" s="29"/>
    </row>
    <row r="77" spans="1:14" x14ac:dyDescent="0.25">
      <c r="A77" s="18"/>
      <c r="B77" s="84"/>
      <c r="C77" s="84"/>
      <c r="D77" s="86"/>
      <c r="E77" s="85"/>
      <c r="F77" s="87"/>
      <c r="G77" s="88"/>
      <c r="H77" s="87"/>
      <c r="I77" s="89"/>
      <c r="J77" s="89"/>
      <c r="K77" s="90"/>
      <c r="L77" s="90"/>
      <c r="M77" s="90"/>
      <c r="N77" s="29"/>
    </row>
    <row r="78" spans="1:14" x14ac:dyDescent="0.25">
      <c r="A78" s="18"/>
      <c r="B78" s="84"/>
      <c r="C78" s="84"/>
      <c r="D78" s="86"/>
      <c r="E78" s="85"/>
      <c r="F78" s="87"/>
      <c r="G78" s="88"/>
      <c r="H78" s="87"/>
      <c r="I78" s="89"/>
      <c r="J78" s="89"/>
      <c r="K78" s="90"/>
      <c r="L78" s="90"/>
      <c r="M78" s="90"/>
      <c r="N78" s="29"/>
    </row>
    <row r="79" spans="1:14" x14ac:dyDescent="0.25">
      <c r="A79" s="18"/>
      <c r="B79" s="84"/>
      <c r="C79" s="84"/>
      <c r="D79" s="86"/>
      <c r="E79" s="85"/>
      <c r="F79" s="87"/>
      <c r="G79" s="88"/>
      <c r="H79" s="87"/>
      <c r="I79" s="89"/>
      <c r="J79" s="89"/>
      <c r="K79" s="90"/>
      <c r="L79" s="90"/>
      <c r="M79" s="90"/>
      <c r="N79" s="29"/>
    </row>
    <row r="80" spans="1:14" x14ac:dyDescent="0.25">
      <c r="A80" s="18"/>
      <c r="B80" s="84"/>
      <c r="C80" s="84"/>
      <c r="D80" s="86"/>
      <c r="E80" s="85"/>
      <c r="F80" s="87"/>
      <c r="G80" s="88"/>
      <c r="H80" s="87"/>
      <c r="I80" s="89"/>
      <c r="J80" s="89"/>
      <c r="K80" s="90"/>
      <c r="L80" s="90"/>
      <c r="M80" s="90"/>
      <c r="N80" s="29"/>
    </row>
    <row r="81" spans="1:14" x14ac:dyDescent="0.25">
      <c r="A81" s="18"/>
      <c r="B81" s="84"/>
      <c r="C81" s="84"/>
      <c r="D81" s="86"/>
      <c r="E81" s="85"/>
      <c r="F81" s="87"/>
      <c r="G81" s="88"/>
      <c r="H81" s="87"/>
      <c r="I81" s="89"/>
      <c r="J81" s="89"/>
      <c r="K81" s="90"/>
      <c r="L81" s="90"/>
      <c r="M81" s="90"/>
      <c r="N81" s="29"/>
    </row>
    <row r="82" spans="1:14" x14ac:dyDescent="0.25">
      <c r="A82" s="18"/>
      <c r="B82" s="84"/>
      <c r="C82" s="84"/>
      <c r="D82" s="86"/>
      <c r="E82" s="85"/>
      <c r="F82" s="87"/>
      <c r="G82" s="88"/>
      <c r="H82" s="87"/>
      <c r="I82" s="89"/>
      <c r="J82" s="89"/>
      <c r="K82" s="90"/>
      <c r="L82" s="90"/>
      <c r="M82" s="90"/>
      <c r="N82" s="29"/>
    </row>
    <row r="83" spans="1:14" x14ac:dyDescent="0.25">
      <c r="A83" s="18"/>
      <c r="B83" s="84"/>
      <c r="C83" s="84"/>
      <c r="D83" s="86"/>
      <c r="E83" s="85"/>
      <c r="F83" s="87"/>
      <c r="G83" s="88"/>
      <c r="H83" s="87"/>
      <c r="I83" s="89"/>
      <c r="J83" s="89"/>
      <c r="K83" s="90"/>
      <c r="L83" s="90"/>
      <c r="M83" s="90"/>
      <c r="N83" s="29"/>
    </row>
    <row r="84" spans="1:14" x14ac:dyDescent="0.25">
      <c r="A84" s="18"/>
      <c r="B84" s="84"/>
      <c r="C84" s="84"/>
      <c r="D84" s="86"/>
      <c r="E84" s="85"/>
      <c r="F84" s="87"/>
      <c r="G84" s="88"/>
      <c r="H84" s="87"/>
      <c r="I84" s="89"/>
      <c r="J84" s="89"/>
      <c r="K84" s="90"/>
      <c r="L84" s="90"/>
      <c r="M84" s="90"/>
      <c r="N84" s="29"/>
    </row>
    <row r="85" spans="1:14" x14ac:dyDescent="0.25">
      <c r="A85" s="18"/>
      <c r="B85" s="84"/>
      <c r="C85" s="84"/>
      <c r="D85" s="86"/>
      <c r="E85" s="85"/>
      <c r="F85" s="87"/>
      <c r="G85" s="88"/>
      <c r="H85" s="87"/>
      <c r="I85" s="89"/>
      <c r="J85" s="89"/>
      <c r="K85" s="90"/>
      <c r="L85" s="90"/>
      <c r="M85" s="90"/>
      <c r="N85" s="29"/>
    </row>
    <row r="86" spans="1:14" x14ac:dyDescent="0.25">
      <c r="A86" s="18"/>
      <c r="B86" s="84"/>
      <c r="C86" s="84"/>
      <c r="D86" s="86"/>
      <c r="E86" s="85"/>
      <c r="F86" s="87"/>
      <c r="G86" s="88"/>
      <c r="H86" s="87"/>
      <c r="I86" s="89"/>
      <c r="J86" s="89"/>
      <c r="K86" s="90"/>
      <c r="L86" s="90"/>
      <c r="M86" s="90"/>
      <c r="N86" s="29"/>
    </row>
    <row r="87" spans="1:14" x14ac:dyDescent="0.25">
      <c r="A87" s="18"/>
      <c r="B87" s="84"/>
      <c r="C87" s="84"/>
      <c r="D87" s="86"/>
      <c r="E87" s="85"/>
      <c r="F87" s="87"/>
      <c r="G87" s="88"/>
      <c r="H87" s="87"/>
      <c r="I87" s="89"/>
      <c r="J87" s="89"/>
      <c r="K87" s="90"/>
      <c r="L87" s="90"/>
      <c r="M87" s="90"/>
      <c r="N87" s="29"/>
    </row>
    <row r="88" spans="1:14" x14ac:dyDescent="0.25">
      <c r="A88" s="18"/>
      <c r="B88" s="84"/>
      <c r="C88" s="84"/>
      <c r="D88" s="86"/>
      <c r="E88" s="85"/>
      <c r="F88" s="87"/>
      <c r="G88" s="88"/>
      <c r="H88" s="87"/>
      <c r="I88" s="89"/>
      <c r="J88" s="89"/>
      <c r="K88" s="90"/>
      <c r="L88" s="90"/>
      <c r="M88" s="90"/>
      <c r="N88" s="29"/>
    </row>
    <row r="89" spans="1:14" x14ac:dyDescent="0.25">
      <c r="A89" s="18"/>
      <c r="B89" s="84"/>
      <c r="C89" s="84"/>
      <c r="D89" s="86"/>
      <c r="E89" s="85"/>
      <c r="F89" s="87"/>
      <c r="G89" s="88"/>
      <c r="H89" s="87"/>
      <c r="I89" s="89"/>
      <c r="J89" s="89"/>
      <c r="K89" s="90"/>
      <c r="L89" s="90"/>
      <c r="M89" s="90"/>
      <c r="N89" s="29"/>
    </row>
    <row r="90" spans="1:14" x14ac:dyDescent="0.25">
      <c r="A90" s="18"/>
      <c r="B90" s="84"/>
      <c r="C90" s="84"/>
      <c r="D90" s="86"/>
      <c r="E90" s="85"/>
      <c r="F90" s="87"/>
      <c r="G90" s="88"/>
      <c r="H90" s="87"/>
      <c r="I90" s="89"/>
      <c r="J90" s="89"/>
      <c r="K90" s="90"/>
      <c r="L90" s="90"/>
      <c r="M90" s="90"/>
      <c r="N90" s="29"/>
    </row>
    <row r="91" spans="1:14" x14ac:dyDescent="0.25">
      <c r="A91" s="18"/>
      <c r="B91" s="84"/>
      <c r="C91" s="84"/>
      <c r="D91" s="86"/>
      <c r="E91" s="85"/>
      <c r="F91" s="87"/>
      <c r="G91" s="88"/>
      <c r="H91" s="87"/>
      <c r="I91" s="89"/>
      <c r="J91" s="89"/>
      <c r="K91" s="90"/>
      <c r="L91" s="90"/>
      <c r="M91" s="90"/>
      <c r="N91" s="29"/>
    </row>
    <row r="92" spans="1:14" x14ac:dyDescent="0.25">
      <c r="A92" s="18"/>
      <c r="B92" s="84"/>
      <c r="C92" s="84"/>
      <c r="D92" s="86"/>
      <c r="E92" s="85"/>
      <c r="F92" s="87"/>
      <c r="G92" s="88"/>
      <c r="H92" s="87"/>
      <c r="I92" s="89"/>
      <c r="J92" s="89"/>
      <c r="K92" s="90"/>
      <c r="L92" s="90"/>
      <c r="M92" s="90"/>
      <c r="N92" s="29"/>
    </row>
    <row r="93" spans="1:14" x14ac:dyDescent="0.25">
      <c r="A93" s="18"/>
      <c r="B93" s="84"/>
      <c r="C93" s="84"/>
      <c r="D93" s="86"/>
      <c r="E93" s="85"/>
      <c r="F93" s="87"/>
      <c r="G93" s="88"/>
      <c r="H93" s="87"/>
      <c r="I93" s="89"/>
      <c r="J93" s="89"/>
      <c r="K93" s="90"/>
      <c r="L93" s="90"/>
      <c r="M93" s="90"/>
      <c r="N93" s="29"/>
    </row>
    <row r="94" spans="1:14" x14ac:dyDescent="0.25">
      <c r="A94" s="18"/>
      <c r="B94" s="84"/>
      <c r="C94" s="84"/>
      <c r="D94" s="86"/>
      <c r="E94" s="85"/>
      <c r="F94" s="87"/>
      <c r="G94" s="88"/>
      <c r="H94" s="87"/>
      <c r="I94" s="89"/>
      <c r="J94" s="89"/>
      <c r="K94" s="90"/>
      <c r="L94" s="90"/>
      <c r="M94" s="90"/>
      <c r="N94" s="29"/>
    </row>
    <row r="95" spans="1:14" x14ac:dyDescent="0.25">
      <c r="A95" s="18"/>
      <c r="B95" s="84"/>
      <c r="C95" s="84"/>
      <c r="D95" s="86"/>
      <c r="E95" s="85"/>
      <c r="F95" s="87"/>
      <c r="G95" s="88"/>
      <c r="H95" s="87"/>
      <c r="I95" s="89"/>
      <c r="J95" s="89"/>
      <c r="K95" s="90"/>
      <c r="L95" s="90"/>
      <c r="M95" s="90"/>
      <c r="N95" s="29"/>
    </row>
    <row r="96" spans="1:14" x14ac:dyDescent="0.25">
      <c r="A96" s="18"/>
      <c r="B96" s="84"/>
      <c r="C96" s="84"/>
      <c r="D96" s="86"/>
      <c r="E96" s="85"/>
      <c r="F96" s="87"/>
      <c r="G96" s="88"/>
      <c r="H96" s="87"/>
      <c r="I96" s="89"/>
      <c r="J96" s="89"/>
      <c r="K96" s="90"/>
      <c r="L96" s="90"/>
      <c r="M96" s="90"/>
      <c r="N96" s="29"/>
    </row>
    <row r="97" spans="1:15" x14ac:dyDescent="0.25">
      <c r="A97" s="18"/>
      <c r="B97" s="84"/>
      <c r="C97" s="84"/>
      <c r="D97" s="86"/>
      <c r="E97" s="85"/>
      <c r="F97" s="87"/>
      <c r="G97" s="88"/>
      <c r="H97" s="87"/>
      <c r="I97" s="89"/>
      <c r="J97" s="89"/>
      <c r="K97" s="90"/>
      <c r="L97" s="90"/>
      <c r="M97" s="90"/>
      <c r="N97" s="29"/>
    </row>
    <row r="98" spans="1:15" x14ac:dyDescent="0.25">
      <c r="A98" s="18"/>
      <c r="B98" s="84"/>
      <c r="C98" s="84"/>
      <c r="D98" s="86"/>
      <c r="E98" s="85"/>
      <c r="F98" s="87"/>
      <c r="G98" s="88"/>
      <c r="H98" s="87"/>
      <c r="I98" s="89"/>
      <c r="J98" s="89"/>
      <c r="K98" s="90"/>
      <c r="L98" s="90"/>
      <c r="M98" s="90"/>
      <c r="N98" s="29"/>
    </row>
    <row r="99" spans="1:15" x14ac:dyDescent="0.25">
      <c r="A99" s="18"/>
      <c r="B99" s="84"/>
      <c r="C99" s="84"/>
      <c r="D99" s="86"/>
      <c r="E99" s="85"/>
      <c r="F99" s="87"/>
      <c r="G99" s="88"/>
      <c r="H99" s="87"/>
      <c r="I99" s="89"/>
      <c r="J99" s="89"/>
      <c r="K99" s="90"/>
      <c r="L99" s="90"/>
      <c r="M99" s="90"/>
      <c r="N99" s="29"/>
    </row>
    <row r="100" spans="1:15" x14ac:dyDescent="0.25">
      <c r="A100" s="18"/>
      <c r="B100" s="84"/>
      <c r="C100" s="84"/>
      <c r="D100" s="86"/>
      <c r="E100" s="85"/>
      <c r="F100" s="87"/>
      <c r="G100" s="88"/>
      <c r="H100" s="87"/>
      <c r="I100" s="89"/>
      <c r="J100" s="89"/>
      <c r="K100" s="90"/>
      <c r="L100" s="90"/>
      <c r="M100" s="90"/>
      <c r="N100" s="29"/>
    </row>
    <row r="101" spans="1:15" x14ac:dyDescent="0.25">
      <c r="A101" s="18"/>
      <c r="B101" s="84"/>
      <c r="C101" s="84"/>
      <c r="D101" s="86"/>
      <c r="E101" s="85"/>
      <c r="F101" s="87"/>
      <c r="G101" s="88"/>
      <c r="H101" s="87"/>
      <c r="I101" s="89"/>
      <c r="J101" s="89"/>
      <c r="K101" s="90"/>
      <c r="L101" s="90"/>
      <c r="M101" s="90"/>
      <c r="N101" s="29"/>
    </row>
    <row r="102" spans="1:15" x14ac:dyDescent="0.25">
      <c r="A102" s="18"/>
      <c r="B102" s="84"/>
      <c r="C102" s="84"/>
      <c r="D102" s="86"/>
      <c r="E102" s="85"/>
      <c r="F102" s="87"/>
      <c r="G102" s="88"/>
      <c r="H102" s="87"/>
      <c r="I102" s="89"/>
      <c r="J102" s="89"/>
      <c r="K102" s="90"/>
      <c r="L102" s="90"/>
      <c r="M102" s="90"/>
      <c r="N102" s="29"/>
    </row>
    <row r="103" spans="1:15" x14ac:dyDescent="0.25">
      <c r="A103" s="18"/>
      <c r="B103" s="91"/>
      <c r="C103" s="84"/>
      <c r="D103" s="86"/>
      <c r="E103" s="85"/>
      <c r="F103" s="87"/>
      <c r="G103" s="88"/>
      <c r="H103" s="92"/>
      <c r="I103" s="89"/>
      <c r="J103" s="89"/>
      <c r="K103" s="92"/>
      <c r="L103" s="92"/>
      <c r="M103" s="92"/>
      <c r="N103" s="29"/>
    </row>
    <row r="104" spans="1:15" x14ac:dyDescent="0.25">
      <c r="A104" s="18"/>
      <c r="B104" s="91"/>
      <c r="C104" s="84"/>
      <c r="D104" s="86"/>
      <c r="E104" s="85"/>
      <c r="F104" s="87"/>
      <c r="G104" s="88"/>
      <c r="H104" s="87"/>
      <c r="I104" s="89"/>
      <c r="J104" s="89"/>
      <c r="K104" s="90"/>
      <c r="L104" s="90"/>
      <c r="M104" s="90"/>
      <c r="N104" s="29"/>
    </row>
    <row r="105" spans="1:15" x14ac:dyDescent="0.2">
      <c r="A105" s="18"/>
      <c r="B105" s="91"/>
      <c r="C105" s="84"/>
      <c r="D105" s="86"/>
      <c r="E105" s="85"/>
      <c r="F105" s="87"/>
      <c r="G105" s="88"/>
      <c r="H105" s="87"/>
      <c r="I105" s="89"/>
      <c r="J105" s="89"/>
      <c r="K105" s="93"/>
      <c r="L105" s="93"/>
      <c r="M105" s="90"/>
      <c r="N105" s="29"/>
    </row>
    <row r="106" spans="1:15" x14ac:dyDescent="0.2">
      <c r="A106" s="18"/>
      <c r="B106" s="91"/>
      <c r="C106" s="84"/>
      <c r="D106" s="86"/>
      <c r="E106" s="85"/>
      <c r="F106" s="87"/>
      <c r="G106" s="88"/>
      <c r="H106" s="87"/>
      <c r="I106" s="89"/>
      <c r="J106" s="89"/>
      <c r="K106" s="93"/>
      <c r="L106" s="93"/>
      <c r="M106" s="90"/>
      <c r="N106" s="29"/>
    </row>
    <row r="107" spans="1:15" x14ac:dyDescent="0.2">
      <c r="A107" s="18"/>
      <c r="B107" s="91"/>
      <c r="C107" s="84"/>
      <c r="D107" s="86"/>
      <c r="E107" s="85"/>
      <c r="F107" s="87"/>
      <c r="G107" s="88"/>
      <c r="H107" s="87"/>
      <c r="I107" s="89"/>
      <c r="J107" s="89"/>
      <c r="K107" s="93"/>
      <c r="L107" s="93"/>
      <c r="M107" s="90"/>
      <c r="N107" s="29"/>
    </row>
    <row r="108" spans="1:15" x14ac:dyDescent="0.2">
      <c r="A108" s="18"/>
      <c r="B108" s="91"/>
      <c r="C108" s="84"/>
      <c r="D108" s="86"/>
      <c r="E108" s="85"/>
      <c r="F108" s="87"/>
      <c r="G108" s="88"/>
      <c r="H108" s="87"/>
      <c r="I108" s="89"/>
      <c r="J108" s="89"/>
      <c r="K108" s="93"/>
      <c r="L108" s="93"/>
      <c r="M108" s="90"/>
      <c r="N108" s="29"/>
    </row>
    <row r="109" spans="1:15" s="17" customFormat="1" x14ac:dyDescent="0.2">
      <c r="A109" s="18"/>
      <c r="B109" s="91"/>
      <c r="C109" s="84"/>
      <c r="D109" s="86"/>
      <c r="E109" s="85"/>
      <c r="F109" s="87"/>
      <c r="G109" s="88"/>
      <c r="H109" s="87"/>
      <c r="I109" s="89"/>
      <c r="J109" s="89"/>
      <c r="K109" s="93"/>
      <c r="L109" s="93"/>
      <c r="M109" s="90"/>
      <c r="N109" s="94"/>
      <c r="O109" s="94"/>
    </row>
    <row r="110" spans="1:15" x14ac:dyDescent="0.2">
      <c r="A110" s="18"/>
      <c r="B110" s="91"/>
      <c r="C110" s="84"/>
      <c r="D110" s="86"/>
      <c r="E110" s="85"/>
      <c r="F110" s="87"/>
      <c r="G110" s="88"/>
      <c r="H110" s="87"/>
      <c r="I110" s="89"/>
      <c r="J110" s="89"/>
      <c r="K110" s="93"/>
      <c r="L110" s="93"/>
      <c r="M110" s="90"/>
      <c r="N110" s="29"/>
    </row>
    <row r="111" spans="1:15" x14ac:dyDescent="0.2">
      <c r="A111" s="18"/>
      <c r="B111" s="91"/>
      <c r="C111" s="84"/>
      <c r="D111" s="86"/>
      <c r="E111" s="85"/>
      <c r="F111" s="87"/>
      <c r="G111" s="88"/>
      <c r="H111" s="87"/>
      <c r="I111" s="89"/>
      <c r="J111" s="89"/>
      <c r="K111" s="93"/>
      <c r="L111" s="93"/>
      <c r="M111" s="90"/>
      <c r="N111" s="29"/>
    </row>
    <row r="112" spans="1:15" x14ac:dyDescent="0.2">
      <c r="A112" s="18"/>
      <c r="B112" s="91"/>
      <c r="C112" s="84"/>
      <c r="D112" s="86"/>
      <c r="E112" s="85"/>
      <c r="F112" s="87"/>
      <c r="G112" s="88"/>
      <c r="H112" s="87"/>
      <c r="I112" s="89"/>
      <c r="J112" s="89"/>
      <c r="K112" s="93"/>
      <c r="L112" s="93"/>
      <c r="M112" s="90"/>
      <c r="N112" s="29"/>
    </row>
    <row r="113" spans="1:14" x14ac:dyDescent="0.2">
      <c r="A113" s="18"/>
      <c r="B113" s="91"/>
      <c r="C113" s="84"/>
      <c r="D113" s="86"/>
      <c r="E113" s="85"/>
      <c r="F113" s="87"/>
      <c r="G113" s="88"/>
      <c r="H113" s="87"/>
      <c r="I113" s="89"/>
      <c r="J113" s="89"/>
      <c r="K113" s="93"/>
      <c r="L113" s="93"/>
      <c r="M113" s="90"/>
      <c r="N113" s="29"/>
    </row>
    <row r="114" spans="1:14" x14ac:dyDescent="0.2">
      <c r="A114" s="18"/>
      <c r="B114" s="91"/>
      <c r="C114" s="84"/>
      <c r="D114" s="86"/>
      <c r="E114" s="85"/>
      <c r="F114" s="87"/>
      <c r="G114" s="88"/>
      <c r="H114" s="87"/>
      <c r="I114" s="89"/>
      <c r="J114" s="89"/>
      <c r="K114" s="93"/>
      <c r="L114" s="93"/>
      <c r="M114" s="90"/>
      <c r="N114" s="29"/>
    </row>
    <row r="115" spans="1:14" x14ac:dyDescent="0.2">
      <c r="A115" s="18"/>
      <c r="B115" s="91"/>
      <c r="C115" s="84"/>
      <c r="D115" s="86"/>
      <c r="E115" s="85"/>
      <c r="F115" s="87"/>
      <c r="G115" s="88"/>
      <c r="H115" s="87"/>
      <c r="I115" s="89"/>
      <c r="J115" s="89"/>
      <c r="K115" s="93"/>
      <c r="L115" s="93"/>
      <c r="M115" s="90"/>
      <c r="N115" s="29"/>
    </row>
    <row r="116" spans="1:14" x14ac:dyDescent="0.2">
      <c r="A116" s="18"/>
      <c r="B116" s="91"/>
      <c r="C116" s="84"/>
      <c r="D116" s="86"/>
      <c r="E116" s="85"/>
      <c r="F116" s="87"/>
      <c r="G116" s="88"/>
      <c r="H116" s="87"/>
      <c r="I116" s="89"/>
      <c r="J116" s="89"/>
      <c r="K116" s="93"/>
      <c r="L116" s="93"/>
      <c r="M116" s="90"/>
      <c r="N116" s="29"/>
    </row>
    <row r="117" spans="1:14" x14ac:dyDescent="0.2">
      <c r="A117" s="18"/>
      <c r="B117" s="91"/>
      <c r="C117" s="84"/>
      <c r="D117" s="86"/>
      <c r="E117" s="85"/>
      <c r="F117" s="87"/>
      <c r="G117" s="88"/>
      <c r="H117" s="87"/>
      <c r="I117" s="89"/>
      <c r="J117" s="89"/>
      <c r="K117" s="93"/>
      <c r="L117" s="93"/>
      <c r="M117" s="90"/>
      <c r="N117" s="29"/>
    </row>
    <row r="118" spans="1:14" x14ac:dyDescent="0.2">
      <c r="A118" s="18"/>
      <c r="B118" s="91"/>
      <c r="C118" s="84"/>
      <c r="D118" s="86"/>
      <c r="E118" s="85"/>
      <c r="F118" s="87"/>
      <c r="G118" s="88"/>
      <c r="H118" s="87"/>
      <c r="I118" s="89"/>
      <c r="J118" s="89"/>
      <c r="K118" s="93"/>
      <c r="L118" s="93"/>
      <c r="M118" s="90"/>
      <c r="N118" s="29"/>
    </row>
    <row r="119" spans="1:14" x14ac:dyDescent="0.2">
      <c r="A119" s="18"/>
      <c r="B119" s="91"/>
      <c r="C119" s="84"/>
      <c r="D119" s="86"/>
      <c r="E119" s="85"/>
      <c r="F119" s="87"/>
      <c r="G119" s="88"/>
      <c r="H119" s="87"/>
      <c r="I119" s="89"/>
      <c r="J119" s="89"/>
      <c r="K119" s="93"/>
      <c r="L119" s="93"/>
      <c r="M119" s="90"/>
      <c r="N119" s="29"/>
    </row>
    <row r="120" spans="1:14" x14ac:dyDescent="0.2">
      <c r="A120" s="18"/>
      <c r="B120" s="91"/>
      <c r="C120" s="84"/>
      <c r="D120" s="86"/>
      <c r="E120" s="85"/>
      <c r="F120" s="87"/>
      <c r="G120" s="88"/>
      <c r="H120" s="87"/>
      <c r="I120" s="89"/>
      <c r="J120" s="89"/>
      <c r="K120" s="93"/>
      <c r="L120" s="93"/>
      <c r="M120" s="90"/>
      <c r="N120" s="29"/>
    </row>
    <row r="121" spans="1:14" x14ac:dyDescent="0.2">
      <c r="A121" s="18"/>
      <c r="B121" s="91"/>
      <c r="C121" s="84"/>
      <c r="D121" s="86"/>
      <c r="E121" s="85"/>
      <c r="F121" s="87"/>
      <c r="G121" s="88"/>
      <c r="H121" s="87"/>
      <c r="I121" s="89"/>
      <c r="J121" s="89"/>
      <c r="K121" s="93"/>
      <c r="L121" s="93"/>
      <c r="M121" s="90"/>
      <c r="N121" s="29"/>
    </row>
    <row r="122" spans="1:14" x14ac:dyDescent="0.2">
      <c r="A122" s="18"/>
      <c r="B122" s="91"/>
      <c r="C122" s="84"/>
      <c r="D122" s="86"/>
      <c r="E122" s="85"/>
      <c r="F122" s="87"/>
      <c r="G122" s="88"/>
      <c r="H122" s="87"/>
      <c r="I122" s="89"/>
      <c r="J122" s="89"/>
      <c r="K122" s="93"/>
      <c r="L122" s="93"/>
      <c r="M122" s="90"/>
      <c r="N122" s="29"/>
    </row>
    <row r="123" spans="1:14" x14ac:dyDescent="0.2">
      <c r="A123" s="18"/>
      <c r="B123" s="91"/>
      <c r="C123" s="84"/>
      <c r="D123" s="86"/>
      <c r="E123" s="85"/>
      <c r="F123" s="87"/>
      <c r="G123" s="88"/>
      <c r="H123" s="87"/>
      <c r="I123" s="89"/>
      <c r="J123" s="89"/>
      <c r="K123" s="93"/>
      <c r="L123" s="93"/>
      <c r="M123" s="90"/>
      <c r="N123" s="29"/>
    </row>
    <row r="124" spans="1:14" x14ac:dyDescent="0.2">
      <c r="A124" s="18"/>
      <c r="B124" s="91"/>
      <c r="C124" s="84"/>
      <c r="D124" s="86"/>
      <c r="E124" s="85"/>
      <c r="F124" s="87"/>
      <c r="G124" s="88"/>
      <c r="H124" s="87"/>
      <c r="I124" s="89"/>
      <c r="J124" s="89"/>
      <c r="K124" s="93"/>
      <c r="L124" s="93"/>
      <c r="M124" s="90"/>
      <c r="N124" s="29"/>
    </row>
    <row r="125" spans="1:14" x14ac:dyDescent="0.2">
      <c r="A125" s="18"/>
      <c r="B125" s="91"/>
      <c r="C125" s="84"/>
      <c r="D125" s="86"/>
      <c r="E125" s="85"/>
      <c r="F125" s="87"/>
      <c r="G125" s="88"/>
      <c r="H125" s="87"/>
      <c r="I125" s="89"/>
      <c r="J125" s="89"/>
      <c r="K125" s="93"/>
      <c r="L125" s="93"/>
      <c r="M125" s="90"/>
      <c r="N125" s="29"/>
    </row>
    <row r="126" spans="1:14" x14ac:dyDescent="0.2">
      <c r="A126" s="18"/>
      <c r="B126" s="91"/>
      <c r="C126" s="84"/>
      <c r="D126" s="86"/>
      <c r="E126" s="85"/>
      <c r="F126" s="87"/>
      <c r="G126" s="88"/>
      <c r="H126" s="87"/>
      <c r="I126" s="89"/>
      <c r="J126" s="89"/>
      <c r="K126" s="93"/>
      <c r="L126" s="93"/>
      <c r="M126" s="90"/>
      <c r="N126" s="29"/>
    </row>
    <row r="127" spans="1:14" x14ac:dyDescent="0.2">
      <c r="A127" s="18"/>
      <c r="B127" s="91"/>
      <c r="C127" s="84"/>
      <c r="D127" s="86"/>
      <c r="E127" s="85"/>
      <c r="F127" s="87"/>
      <c r="G127" s="88"/>
      <c r="H127" s="87"/>
      <c r="I127" s="89"/>
      <c r="J127" s="89"/>
      <c r="K127" s="93"/>
      <c r="L127" s="93"/>
      <c r="M127" s="90"/>
      <c r="N127" s="29"/>
    </row>
    <row r="128" spans="1:14" x14ac:dyDescent="0.2">
      <c r="A128" s="18"/>
      <c r="B128" s="91"/>
      <c r="C128" s="84"/>
      <c r="D128" s="86"/>
      <c r="E128" s="85"/>
      <c r="F128" s="87"/>
      <c r="G128" s="88"/>
      <c r="H128" s="87"/>
      <c r="I128" s="89"/>
      <c r="J128" s="89"/>
      <c r="K128" s="93"/>
      <c r="L128" s="93"/>
      <c r="M128" s="90"/>
      <c r="N128" s="29"/>
    </row>
    <row r="129" spans="1:14" x14ac:dyDescent="0.2">
      <c r="A129" s="18"/>
      <c r="B129" s="91"/>
      <c r="C129" s="84"/>
      <c r="D129" s="86"/>
      <c r="E129" s="85"/>
      <c r="F129" s="87"/>
      <c r="G129" s="88"/>
      <c r="H129" s="87"/>
      <c r="I129" s="89"/>
      <c r="J129" s="89"/>
      <c r="K129" s="93"/>
      <c r="L129" s="93"/>
      <c r="M129" s="90"/>
      <c r="N129" s="29"/>
    </row>
    <row r="130" spans="1:14" x14ac:dyDescent="0.2">
      <c r="A130" s="18"/>
      <c r="B130" s="91"/>
      <c r="C130" s="84"/>
      <c r="D130" s="86"/>
      <c r="E130" s="85"/>
      <c r="F130" s="87"/>
      <c r="G130" s="88"/>
      <c r="H130" s="87"/>
      <c r="I130" s="89"/>
      <c r="J130" s="89"/>
      <c r="K130" s="93"/>
      <c r="L130" s="93"/>
      <c r="M130" s="90"/>
      <c r="N130" s="29"/>
    </row>
    <row r="131" spans="1:14" x14ac:dyDescent="0.2">
      <c r="A131" s="18"/>
      <c r="B131" s="91"/>
      <c r="C131" s="84"/>
      <c r="D131" s="86"/>
      <c r="E131" s="85"/>
      <c r="F131" s="87"/>
      <c r="G131" s="88"/>
      <c r="H131" s="87"/>
      <c r="I131" s="89"/>
      <c r="J131" s="89"/>
      <c r="K131" s="93"/>
      <c r="L131" s="93"/>
      <c r="M131" s="90"/>
      <c r="N131" s="29"/>
    </row>
    <row r="132" spans="1:14" x14ac:dyDescent="0.2">
      <c r="A132" s="18"/>
      <c r="B132" s="91"/>
      <c r="C132" s="84"/>
      <c r="D132" s="86"/>
      <c r="E132" s="85"/>
      <c r="F132" s="87"/>
      <c r="G132" s="88"/>
      <c r="H132" s="87"/>
      <c r="I132" s="89"/>
      <c r="J132" s="89"/>
      <c r="K132" s="93"/>
      <c r="L132" s="93"/>
      <c r="M132" s="90"/>
      <c r="N132" s="29"/>
    </row>
    <row r="133" spans="1:14" x14ac:dyDescent="0.2">
      <c r="A133" s="18"/>
      <c r="B133" s="91"/>
      <c r="C133" s="84"/>
      <c r="D133" s="86"/>
      <c r="E133" s="85"/>
      <c r="F133" s="87"/>
      <c r="G133" s="88"/>
      <c r="H133" s="87"/>
      <c r="I133" s="89"/>
      <c r="J133" s="89"/>
      <c r="K133" s="93"/>
      <c r="L133" s="93"/>
      <c r="M133" s="90"/>
      <c r="N133" s="29"/>
    </row>
    <row r="134" spans="1:14" x14ac:dyDescent="0.2">
      <c r="A134" s="18"/>
      <c r="B134" s="91"/>
      <c r="C134" s="84"/>
      <c r="D134" s="86"/>
      <c r="E134" s="85"/>
      <c r="F134" s="87"/>
      <c r="G134" s="88"/>
      <c r="H134" s="87"/>
      <c r="I134" s="89"/>
      <c r="J134" s="89"/>
      <c r="K134" s="93"/>
      <c r="L134" s="93"/>
      <c r="M134" s="90"/>
      <c r="N134" s="29"/>
    </row>
    <row r="135" spans="1:14" x14ac:dyDescent="0.2">
      <c r="A135" s="18"/>
      <c r="B135" s="91"/>
      <c r="C135" s="84"/>
      <c r="D135" s="86"/>
      <c r="E135" s="85"/>
      <c r="F135" s="87"/>
      <c r="G135" s="88"/>
      <c r="H135" s="87"/>
      <c r="I135" s="89"/>
      <c r="J135" s="89"/>
      <c r="K135" s="93"/>
      <c r="L135" s="93"/>
      <c r="M135" s="90"/>
      <c r="N135" s="29"/>
    </row>
    <row r="136" spans="1:14" x14ac:dyDescent="0.2">
      <c r="A136" s="18"/>
      <c r="B136" s="91"/>
      <c r="C136" s="84"/>
      <c r="D136" s="86"/>
      <c r="E136" s="85"/>
      <c r="F136" s="87"/>
      <c r="G136" s="88"/>
      <c r="H136" s="87"/>
      <c r="I136" s="89"/>
      <c r="J136" s="89"/>
      <c r="K136" s="93"/>
      <c r="L136" s="93"/>
      <c r="M136" s="90"/>
      <c r="N136" s="29"/>
    </row>
    <row r="137" spans="1:14" x14ac:dyDescent="0.2">
      <c r="A137" s="18"/>
      <c r="B137" s="91"/>
      <c r="C137" s="84"/>
      <c r="D137" s="86"/>
      <c r="E137" s="85"/>
      <c r="F137" s="87"/>
      <c r="G137" s="88"/>
      <c r="H137" s="87"/>
      <c r="I137" s="89"/>
      <c r="J137" s="89"/>
      <c r="K137" s="93"/>
      <c r="L137" s="93"/>
      <c r="M137" s="90"/>
      <c r="N137" s="29"/>
    </row>
    <row r="138" spans="1:14" x14ac:dyDescent="0.2">
      <c r="A138" s="18"/>
      <c r="B138" s="91"/>
      <c r="C138" s="84"/>
      <c r="D138" s="86"/>
      <c r="E138" s="85"/>
      <c r="F138" s="87"/>
      <c r="G138" s="88"/>
      <c r="H138" s="87"/>
      <c r="I138" s="89"/>
      <c r="J138" s="89"/>
      <c r="K138" s="93"/>
      <c r="L138" s="93"/>
      <c r="M138" s="90"/>
      <c r="N138" s="29"/>
    </row>
    <row r="139" spans="1:14" x14ac:dyDescent="0.2">
      <c r="A139" s="18"/>
      <c r="B139" s="91"/>
      <c r="C139" s="84"/>
      <c r="D139" s="86"/>
      <c r="E139" s="85"/>
      <c r="F139" s="87"/>
      <c r="G139" s="88"/>
      <c r="H139" s="87"/>
      <c r="I139" s="89"/>
      <c r="J139" s="89"/>
      <c r="K139" s="93"/>
      <c r="L139" s="93"/>
      <c r="M139" s="90"/>
      <c r="N139" s="29"/>
    </row>
    <row r="140" spans="1:14" x14ac:dyDescent="0.2">
      <c r="A140" s="18"/>
      <c r="B140" s="91"/>
      <c r="C140" s="84"/>
      <c r="D140" s="86"/>
      <c r="E140" s="85"/>
      <c r="F140" s="87"/>
      <c r="G140" s="88"/>
      <c r="H140" s="87"/>
      <c r="I140" s="89"/>
      <c r="J140" s="89"/>
      <c r="K140" s="93"/>
      <c r="L140" s="93"/>
      <c r="M140" s="90"/>
      <c r="N140" s="29"/>
    </row>
    <row r="141" spans="1:14" x14ac:dyDescent="0.2">
      <c r="A141" s="18"/>
      <c r="B141" s="91"/>
      <c r="C141" s="84"/>
      <c r="D141" s="86"/>
      <c r="E141" s="85"/>
      <c r="F141" s="87"/>
      <c r="G141" s="88"/>
      <c r="H141" s="87"/>
      <c r="I141" s="89"/>
      <c r="J141" s="89"/>
      <c r="K141" s="93"/>
      <c r="L141" s="93"/>
      <c r="M141" s="90"/>
      <c r="N141" s="29"/>
    </row>
    <row r="142" spans="1:14" x14ac:dyDescent="0.2">
      <c r="A142" s="18"/>
      <c r="B142" s="91"/>
      <c r="C142" s="84"/>
      <c r="D142" s="86"/>
      <c r="E142" s="85"/>
      <c r="F142" s="87"/>
      <c r="G142" s="88"/>
      <c r="H142" s="87"/>
      <c r="I142" s="89"/>
      <c r="J142" s="89"/>
      <c r="K142" s="93"/>
      <c r="L142" s="93"/>
      <c r="M142" s="90"/>
      <c r="N142" s="29"/>
    </row>
    <row r="143" spans="1:14" x14ac:dyDescent="0.2">
      <c r="A143" s="18"/>
      <c r="B143" s="91"/>
      <c r="C143" s="84"/>
      <c r="D143" s="86"/>
      <c r="E143" s="85"/>
      <c r="F143" s="87"/>
      <c r="G143" s="88"/>
      <c r="H143" s="87"/>
      <c r="I143" s="89"/>
      <c r="J143" s="89"/>
      <c r="K143" s="93"/>
      <c r="L143" s="93"/>
      <c r="M143" s="90"/>
      <c r="N143" s="29"/>
    </row>
    <row r="144" spans="1:14" x14ac:dyDescent="0.2">
      <c r="A144" s="18"/>
      <c r="B144" s="91"/>
      <c r="C144" s="84"/>
      <c r="D144" s="86"/>
      <c r="E144" s="85"/>
      <c r="F144" s="87"/>
      <c r="G144" s="88"/>
      <c r="H144" s="87"/>
      <c r="I144" s="89"/>
      <c r="J144" s="89"/>
      <c r="K144" s="93"/>
      <c r="L144" s="93"/>
      <c r="M144" s="90"/>
      <c r="N144" s="29"/>
    </row>
    <row r="145" spans="1:14" x14ac:dyDescent="0.2">
      <c r="A145" s="18"/>
      <c r="B145" s="91"/>
      <c r="C145" s="84"/>
      <c r="D145" s="86"/>
      <c r="E145" s="85"/>
      <c r="F145" s="87"/>
      <c r="G145" s="88"/>
      <c r="H145" s="87"/>
      <c r="I145" s="89"/>
      <c r="J145" s="89"/>
      <c r="K145" s="93"/>
      <c r="L145" s="93"/>
      <c r="M145" s="90"/>
      <c r="N145" s="29"/>
    </row>
    <row r="146" spans="1:14" x14ac:dyDescent="0.2">
      <c r="A146" s="18"/>
      <c r="B146" s="91"/>
      <c r="C146" s="84"/>
      <c r="D146" s="86"/>
      <c r="E146" s="85"/>
      <c r="F146" s="87"/>
      <c r="G146" s="88"/>
      <c r="H146" s="87"/>
      <c r="I146" s="89"/>
      <c r="J146" s="89"/>
      <c r="K146" s="93"/>
      <c r="L146" s="93"/>
      <c r="M146" s="90"/>
      <c r="N146" s="29"/>
    </row>
    <row r="147" spans="1:14" x14ac:dyDescent="0.2">
      <c r="A147" s="18"/>
      <c r="B147" s="91"/>
      <c r="C147" s="84"/>
      <c r="D147" s="86"/>
      <c r="E147" s="85"/>
      <c r="F147" s="87"/>
      <c r="G147" s="88"/>
      <c r="H147" s="87"/>
      <c r="I147" s="89"/>
      <c r="J147" s="89"/>
      <c r="K147" s="93"/>
      <c r="L147" s="93"/>
      <c r="M147" s="90"/>
      <c r="N147" s="29"/>
    </row>
    <row r="148" spans="1:14" x14ac:dyDescent="0.2">
      <c r="A148" s="18"/>
      <c r="B148" s="91"/>
      <c r="C148" s="84"/>
      <c r="D148" s="86"/>
      <c r="E148" s="85"/>
      <c r="F148" s="87"/>
      <c r="G148" s="88"/>
      <c r="H148" s="87"/>
      <c r="I148" s="89"/>
      <c r="J148" s="89"/>
      <c r="K148" s="93"/>
      <c r="L148" s="93"/>
      <c r="M148" s="90"/>
      <c r="N148" s="29"/>
    </row>
    <row r="149" spans="1:14" x14ac:dyDescent="0.2">
      <c r="A149" s="18"/>
      <c r="B149" s="91"/>
      <c r="C149" s="84"/>
      <c r="D149" s="86"/>
      <c r="E149" s="85"/>
      <c r="F149" s="87"/>
      <c r="G149" s="88"/>
      <c r="H149" s="87"/>
      <c r="I149" s="89"/>
      <c r="J149" s="89"/>
      <c r="K149" s="93"/>
      <c r="L149" s="93"/>
      <c r="M149" s="90"/>
      <c r="N149" s="29"/>
    </row>
    <row r="150" spans="1:14" x14ac:dyDescent="0.2">
      <c r="A150" s="18"/>
      <c r="B150" s="91"/>
      <c r="C150" s="84"/>
      <c r="D150" s="86"/>
      <c r="E150" s="85"/>
      <c r="F150" s="87"/>
      <c r="G150" s="88"/>
      <c r="H150" s="87"/>
      <c r="I150" s="89"/>
      <c r="J150" s="89"/>
      <c r="K150" s="93"/>
      <c r="L150" s="93"/>
      <c r="M150" s="90"/>
      <c r="N150" s="29"/>
    </row>
    <row r="151" spans="1:14" x14ac:dyDescent="0.2">
      <c r="A151" s="18"/>
      <c r="B151" s="91"/>
      <c r="C151" s="84"/>
      <c r="D151" s="86"/>
      <c r="E151" s="85"/>
      <c r="F151" s="87"/>
      <c r="G151" s="88"/>
      <c r="H151" s="87"/>
      <c r="I151" s="89"/>
      <c r="J151" s="89"/>
      <c r="K151" s="93"/>
      <c r="L151" s="93"/>
      <c r="M151" s="90"/>
      <c r="N151" s="29"/>
    </row>
    <row r="152" spans="1:14" x14ac:dyDescent="0.2">
      <c r="A152" s="18"/>
      <c r="B152" s="91"/>
      <c r="C152" s="84"/>
      <c r="D152" s="86"/>
      <c r="E152" s="85"/>
      <c r="F152" s="87"/>
      <c r="G152" s="88"/>
      <c r="H152" s="87"/>
      <c r="I152" s="89"/>
      <c r="J152" s="89"/>
      <c r="K152" s="93"/>
      <c r="L152" s="93"/>
      <c r="M152" s="90"/>
      <c r="N152" s="29"/>
    </row>
    <row r="153" spans="1:14" x14ac:dyDescent="0.2">
      <c r="A153" s="18"/>
      <c r="B153" s="91"/>
      <c r="C153" s="84"/>
      <c r="D153" s="86"/>
      <c r="E153" s="85"/>
      <c r="F153" s="87"/>
      <c r="G153" s="88"/>
      <c r="H153" s="87"/>
      <c r="I153" s="89"/>
      <c r="J153" s="89"/>
      <c r="K153" s="93"/>
      <c r="L153" s="93"/>
      <c r="M153" s="90"/>
      <c r="N153" s="29"/>
    </row>
    <row r="154" spans="1:14" x14ac:dyDescent="0.2">
      <c r="A154" s="18"/>
      <c r="B154" s="91"/>
      <c r="C154" s="84"/>
      <c r="D154" s="86"/>
      <c r="E154" s="85"/>
      <c r="F154" s="87"/>
      <c r="G154" s="88"/>
      <c r="H154" s="87"/>
      <c r="I154" s="89"/>
      <c r="J154" s="89"/>
      <c r="K154" s="93"/>
      <c r="L154" s="93"/>
      <c r="M154" s="90"/>
      <c r="N154" s="29"/>
    </row>
    <row r="155" spans="1:14" x14ac:dyDescent="0.2">
      <c r="A155" s="18"/>
      <c r="B155" s="91"/>
      <c r="C155" s="84"/>
      <c r="D155" s="86"/>
      <c r="E155" s="85"/>
      <c r="F155" s="87"/>
      <c r="G155" s="88"/>
      <c r="H155" s="87"/>
      <c r="I155" s="89"/>
      <c r="J155" s="89"/>
      <c r="K155" s="93"/>
      <c r="L155" s="93"/>
      <c r="M155" s="90"/>
      <c r="N155" s="29"/>
    </row>
    <row r="156" spans="1:14" x14ac:dyDescent="0.2">
      <c r="A156" s="18"/>
      <c r="B156" s="91"/>
      <c r="C156" s="84"/>
      <c r="D156" s="86"/>
      <c r="E156" s="85"/>
      <c r="F156" s="87"/>
      <c r="G156" s="88"/>
      <c r="H156" s="87"/>
      <c r="I156" s="89"/>
      <c r="J156" s="89"/>
      <c r="K156" s="93"/>
      <c r="L156" s="93"/>
      <c r="M156" s="90"/>
      <c r="N156" s="29"/>
    </row>
    <row r="157" spans="1:14" x14ac:dyDescent="0.2">
      <c r="A157" s="18"/>
      <c r="B157" s="91"/>
      <c r="C157" s="84"/>
      <c r="D157" s="86"/>
      <c r="E157" s="85"/>
      <c r="F157" s="87"/>
      <c r="G157" s="88"/>
      <c r="H157" s="87"/>
      <c r="I157" s="89"/>
      <c r="J157" s="89"/>
      <c r="K157" s="93"/>
      <c r="L157" s="93"/>
      <c r="M157" s="90"/>
      <c r="N157" s="29"/>
    </row>
    <row r="158" spans="1:14" x14ac:dyDescent="0.2">
      <c r="A158" s="18"/>
      <c r="B158" s="91"/>
      <c r="C158" s="84"/>
      <c r="D158" s="86"/>
      <c r="E158" s="85"/>
      <c r="F158" s="87"/>
      <c r="G158" s="88"/>
      <c r="H158" s="87"/>
      <c r="I158" s="89"/>
      <c r="J158" s="89"/>
      <c r="K158" s="93"/>
      <c r="L158" s="93"/>
      <c r="M158" s="90"/>
      <c r="N158" s="29"/>
    </row>
    <row r="159" spans="1:14" x14ac:dyDescent="0.2">
      <c r="A159" s="18"/>
      <c r="B159" s="91"/>
      <c r="C159" s="84"/>
      <c r="D159" s="86"/>
      <c r="E159" s="85"/>
      <c r="F159" s="87"/>
      <c r="G159" s="88"/>
      <c r="H159" s="87"/>
      <c r="I159" s="89"/>
      <c r="J159" s="89"/>
      <c r="K159" s="93"/>
      <c r="L159" s="93"/>
      <c r="M159" s="90"/>
      <c r="N159" s="29"/>
    </row>
    <row r="160" spans="1:14" x14ac:dyDescent="0.2">
      <c r="A160" s="18"/>
      <c r="B160" s="91"/>
      <c r="C160" s="84"/>
      <c r="D160" s="86"/>
      <c r="E160" s="85"/>
      <c r="F160" s="87"/>
      <c r="G160" s="88"/>
      <c r="H160" s="87"/>
      <c r="I160" s="89"/>
      <c r="J160" s="89"/>
      <c r="K160" s="93"/>
      <c r="L160" s="93"/>
      <c r="M160" s="90"/>
      <c r="N160" s="29"/>
    </row>
    <row r="161" spans="1:14" x14ac:dyDescent="0.2">
      <c r="A161" s="18"/>
      <c r="B161" s="91"/>
      <c r="C161" s="84"/>
      <c r="D161" s="86"/>
      <c r="E161" s="85"/>
      <c r="F161" s="87"/>
      <c r="G161" s="88"/>
      <c r="H161" s="87"/>
      <c r="I161" s="89"/>
      <c r="J161" s="89"/>
      <c r="K161" s="93"/>
      <c r="L161" s="93"/>
      <c r="M161" s="90"/>
      <c r="N161" s="29"/>
    </row>
    <row r="162" spans="1:14" x14ac:dyDescent="0.2">
      <c r="A162" s="18"/>
      <c r="B162" s="91"/>
      <c r="C162" s="84"/>
      <c r="D162" s="86"/>
      <c r="E162" s="85"/>
      <c r="F162" s="87"/>
      <c r="G162" s="88"/>
      <c r="H162" s="87"/>
      <c r="I162" s="89"/>
      <c r="J162" s="89"/>
      <c r="K162" s="93"/>
      <c r="L162" s="93"/>
      <c r="M162" s="90"/>
      <c r="N162" s="29"/>
    </row>
    <row r="163" spans="1:14" x14ac:dyDescent="0.2">
      <c r="A163" s="18"/>
      <c r="B163" s="91"/>
      <c r="C163" s="84"/>
      <c r="D163" s="86"/>
      <c r="E163" s="85"/>
      <c r="F163" s="87"/>
      <c r="G163" s="88"/>
      <c r="H163" s="87"/>
      <c r="I163" s="89"/>
      <c r="J163" s="89"/>
      <c r="K163" s="93"/>
      <c r="L163" s="93"/>
      <c r="M163" s="90"/>
      <c r="N163" s="29"/>
    </row>
    <row r="164" spans="1:14" x14ac:dyDescent="0.2">
      <c r="A164" s="18"/>
      <c r="B164" s="91"/>
      <c r="C164" s="84"/>
      <c r="D164" s="86"/>
      <c r="E164" s="85"/>
      <c r="F164" s="87"/>
      <c r="G164" s="88"/>
      <c r="H164" s="87"/>
      <c r="I164" s="89"/>
      <c r="J164" s="89"/>
      <c r="K164" s="93"/>
      <c r="L164" s="93"/>
      <c r="M164" s="90"/>
      <c r="N164" s="29"/>
    </row>
    <row r="165" spans="1:14" x14ac:dyDescent="0.2">
      <c r="A165" s="18"/>
      <c r="B165" s="91"/>
      <c r="C165" s="84"/>
      <c r="D165" s="86"/>
      <c r="E165" s="85"/>
      <c r="F165" s="87"/>
      <c r="G165" s="88"/>
      <c r="H165" s="87"/>
      <c r="I165" s="89"/>
      <c r="J165" s="89"/>
      <c r="K165" s="93"/>
      <c r="L165" s="93"/>
      <c r="M165" s="90"/>
      <c r="N165" s="29"/>
    </row>
    <row r="166" spans="1:14" x14ac:dyDescent="0.2">
      <c r="A166" s="18"/>
      <c r="B166" s="91"/>
      <c r="C166" s="84"/>
      <c r="D166" s="86"/>
      <c r="E166" s="85"/>
      <c r="F166" s="87"/>
      <c r="G166" s="88"/>
      <c r="H166" s="87"/>
      <c r="I166" s="89"/>
      <c r="J166" s="89"/>
      <c r="K166" s="93"/>
      <c r="L166" s="93"/>
      <c r="M166" s="90"/>
      <c r="N166" s="29"/>
    </row>
    <row r="167" spans="1:14" x14ac:dyDescent="0.2">
      <c r="A167" s="18"/>
      <c r="B167" s="91"/>
      <c r="C167" s="84"/>
      <c r="D167" s="86"/>
      <c r="E167" s="85"/>
      <c r="F167" s="87"/>
      <c r="G167" s="88"/>
      <c r="H167" s="87"/>
      <c r="I167" s="89"/>
      <c r="J167" s="89"/>
      <c r="K167" s="93"/>
      <c r="L167" s="93"/>
      <c r="M167" s="90"/>
      <c r="N167" s="29"/>
    </row>
    <row r="168" spans="1:14" x14ac:dyDescent="0.2">
      <c r="A168" s="18"/>
      <c r="B168" s="91"/>
      <c r="C168" s="84"/>
      <c r="D168" s="86"/>
      <c r="E168" s="85"/>
      <c r="F168" s="87"/>
      <c r="G168" s="88"/>
      <c r="H168" s="87"/>
      <c r="I168" s="89"/>
      <c r="J168" s="89"/>
      <c r="K168" s="93"/>
      <c r="L168" s="93"/>
      <c r="M168" s="90"/>
      <c r="N168" s="29"/>
    </row>
    <row r="169" spans="1:14" x14ac:dyDescent="0.2">
      <c r="A169" s="18"/>
      <c r="B169" s="91"/>
      <c r="C169" s="84"/>
      <c r="D169" s="86"/>
      <c r="E169" s="85"/>
      <c r="F169" s="87"/>
      <c r="G169" s="88"/>
      <c r="H169" s="87"/>
      <c r="I169" s="89"/>
      <c r="J169" s="89"/>
      <c r="K169" s="93"/>
      <c r="L169" s="93"/>
      <c r="M169" s="90"/>
      <c r="N169" s="29"/>
    </row>
    <row r="170" spans="1:14" x14ac:dyDescent="0.2">
      <c r="A170" s="18"/>
      <c r="B170" s="91"/>
      <c r="C170" s="84"/>
      <c r="D170" s="86"/>
      <c r="E170" s="85"/>
      <c r="F170" s="87"/>
      <c r="G170" s="88"/>
      <c r="H170" s="87"/>
      <c r="I170" s="89"/>
      <c r="J170" s="89"/>
      <c r="K170" s="93"/>
      <c r="L170" s="93"/>
      <c r="M170" s="90"/>
      <c r="N170" s="29"/>
    </row>
    <row r="171" spans="1:14" x14ac:dyDescent="0.2">
      <c r="A171" s="18"/>
      <c r="B171" s="91"/>
      <c r="C171" s="84"/>
      <c r="D171" s="86"/>
      <c r="E171" s="85"/>
      <c r="F171" s="87"/>
      <c r="G171" s="88"/>
      <c r="H171" s="87"/>
      <c r="I171" s="89"/>
      <c r="J171" s="89"/>
      <c r="K171" s="93"/>
      <c r="L171" s="93"/>
      <c r="M171" s="90"/>
      <c r="N171" s="29"/>
    </row>
    <row r="172" spans="1:14" x14ac:dyDescent="0.2">
      <c r="A172" s="18"/>
      <c r="B172" s="91"/>
      <c r="C172" s="84"/>
      <c r="D172" s="86"/>
      <c r="E172" s="85"/>
      <c r="F172" s="87"/>
      <c r="G172" s="88"/>
      <c r="H172" s="87"/>
      <c r="I172" s="89"/>
      <c r="J172" s="89"/>
      <c r="K172" s="93"/>
      <c r="L172" s="93"/>
      <c r="M172" s="90"/>
      <c r="N172" s="29"/>
    </row>
    <row r="173" spans="1:14" x14ac:dyDescent="0.2">
      <c r="A173" s="18"/>
      <c r="B173" s="91"/>
      <c r="C173" s="84"/>
      <c r="D173" s="86"/>
      <c r="E173" s="85"/>
      <c r="F173" s="87"/>
      <c r="G173" s="88"/>
      <c r="H173" s="87"/>
      <c r="I173" s="89"/>
      <c r="J173" s="89"/>
      <c r="K173" s="93"/>
      <c r="L173" s="93"/>
      <c r="M173" s="90"/>
      <c r="N173" s="29"/>
    </row>
    <row r="174" spans="1:14" x14ac:dyDescent="0.2">
      <c r="A174" s="18"/>
      <c r="B174" s="91"/>
      <c r="C174" s="84"/>
      <c r="D174" s="86"/>
      <c r="E174" s="85"/>
      <c r="F174" s="87"/>
      <c r="G174" s="88"/>
      <c r="H174" s="87"/>
      <c r="I174" s="89"/>
      <c r="J174" s="89"/>
      <c r="K174" s="93"/>
      <c r="L174" s="93"/>
      <c r="M174" s="90"/>
      <c r="N174" s="29"/>
    </row>
    <row r="175" spans="1:14" x14ac:dyDescent="0.2">
      <c r="A175" s="18"/>
      <c r="B175" s="91"/>
      <c r="C175" s="84"/>
      <c r="D175" s="86"/>
      <c r="E175" s="85"/>
      <c r="F175" s="87"/>
      <c r="G175" s="88"/>
      <c r="H175" s="87"/>
      <c r="I175" s="89"/>
      <c r="J175" s="89"/>
      <c r="K175" s="93"/>
      <c r="L175" s="93"/>
      <c r="M175" s="90"/>
      <c r="N175" s="29"/>
    </row>
    <row r="176" spans="1:14" x14ac:dyDescent="0.2">
      <c r="A176" s="18"/>
      <c r="B176" s="91"/>
      <c r="C176" s="84"/>
      <c r="D176" s="86"/>
      <c r="E176" s="85"/>
      <c r="F176" s="87"/>
      <c r="G176" s="88"/>
      <c r="H176" s="87"/>
      <c r="I176" s="89"/>
      <c r="J176" s="89"/>
      <c r="K176" s="93"/>
      <c r="L176" s="93"/>
      <c r="M176" s="90"/>
      <c r="N176" s="29"/>
    </row>
    <row r="177" spans="1:14" x14ac:dyDescent="0.2">
      <c r="A177" s="18"/>
      <c r="B177" s="91"/>
      <c r="C177" s="84"/>
      <c r="D177" s="86"/>
      <c r="E177" s="85"/>
      <c r="F177" s="87"/>
      <c r="G177" s="88"/>
      <c r="H177" s="87"/>
      <c r="I177" s="89"/>
      <c r="J177" s="89"/>
      <c r="K177" s="93"/>
      <c r="L177" s="93"/>
      <c r="M177" s="90"/>
      <c r="N177" s="29"/>
    </row>
    <row r="178" spans="1:14" x14ac:dyDescent="0.2">
      <c r="A178" s="18"/>
      <c r="B178" s="91"/>
      <c r="C178" s="84"/>
      <c r="D178" s="86"/>
      <c r="E178" s="85"/>
      <c r="F178" s="87"/>
      <c r="G178" s="88"/>
      <c r="H178" s="87"/>
      <c r="I178" s="89"/>
      <c r="J178" s="89"/>
      <c r="K178" s="93"/>
      <c r="L178" s="93"/>
      <c r="M178" s="90"/>
      <c r="N178" s="29"/>
    </row>
    <row r="179" spans="1:14" x14ac:dyDescent="0.2">
      <c r="A179" s="18"/>
      <c r="B179" s="91"/>
      <c r="C179" s="84"/>
      <c r="D179" s="86"/>
      <c r="E179" s="85"/>
      <c r="F179" s="87"/>
      <c r="G179" s="88"/>
      <c r="H179" s="87"/>
      <c r="I179" s="89"/>
      <c r="J179" s="89"/>
      <c r="K179" s="93"/>
      <c r="L179" s="93"/>
      <c r="M179" s="90"/>
      <c r="N179" s="29"/>
    </row>
    <row r="180" spans="1:14" x14ac:dyDescent="0.2">
      <c r="A180" s="18"/>
      <c r="B180" s="91"/>
      <c r="C180" s="84"/>
      <c r="D180" s="86"/>
      <c r="E180" s="85"/>
      <c r="F180" s="87"/>
      <c r="G180" s="88"/>
      <c r="H180" s="87"/>
      <c r="I180" s="89"/>
      <c r="J180" s="89"/>
      <c r="K180" s="93"/>
      <c r="L180" s="93"/>
      <c r="M180" s="90"/>
      <c r="N180" s="29"/>
    </row>
    <row r="181" spans="1:14" x14ac:dyDescent="0.2">
      <c r="A181" s="18"/>
      <c r="B181" s="91"/>
      <c r="C181" s="84"/>
      <c r="D181" s="86"/>
      <c r="E181" s="85"/>
      <c r="F181" s="87"/>
      <c r="G181" s="88"/>
      <c r="H181" s="87"/>
      <c r="I181" s="89"/>
      <c r="J181" s="89"/>
      <c r="K181" s="93"/>
      <c r="L181" s="93"/>
      <c r="M181" s="90"/>
      <c r="N181" s="29"/>
    </row>
    <row r="182" spans="1:14" x14ac:dyDescent="0.2">
      <c r="A182" s="18"/>
      <c r="B182" s="91"/>
      <c r="C182" s="84"/>
      <c r="D182" s="86"/>
      <c r="E182" s="85"/>
      <c r="F182" s="87"/>
      <c r="G182" s="88"/>
      <c r="H182" s="87"/>
      <c r="I182" s="89"/>
      <c r="J182" s="89"/>
      <c r="K182" s="93"/>
      <c r="L182" s="93"/>
      <c r="M182" s="90"/>
      <c r="N182" s="29"/>
    </row>
    <row r="183" spans="1:14" x14ac:dyDescent="0.2">
      <c r="A183" s="18"/>
      <c r="B183" s="91"/>
      <c r="C183" s="84"/>
      <c r="D183" s="86"/>
      <c r="E183" s="85"/>
      <c r="F183" s="87"/>
      <c r="G183" s="88"/>
      <c r="H183" s="87"/>
      <c r="I183" s="89"/>
      <c r="J183" s="89"/>
      <c r="K183" s="93"/>
      <c r="L183" s="93"/>
      <c r="M183" s="90"/>
      <c r="N183" s="29"/>
    </row>
    <row r="184" spans="1:14" x14ac:dyDescent="0.2">
      <c r="A184" s="18"/>
      <c r="B184" s="91"/>
      <c r="C184" s="84"/>
      <c r="D184" s="86"/>
      <c r="E184" s="85"/>
      <c r="F184" s="87"/>
      <c r="G184" s="88"/>
      <c r="H184" s="87"/>
      <c r="I184" s="89"/>
      <c r="J184" s="89"/>
      <c r="K184" s="93"/>
      <c r="L184" s="93"/>
      <c r="M184" s="90"/>
      <c r="N184" s="29"/>
    </row>
    <row r="185" spans="1:14" x14ac:dyDescent="0.2">
      <c r="A185" s="18"/>
      <c r="B185" s="91"/>
      <c r="C185" s="84"/>
      <c r="D185" s="86"/>
      <c r="E185" s="85"/>
      <c r="F185" s="87"/>
      <c r="G185" s="88"/>
      <c r="H185" s="87"/>
      <c r="I185" s="89"/>
      <c r="J185" s="89"/>
      <c r="K185" s="93"/>
      <c r="L185" s="93"/>
      <c r="M185" s="90"/>
      <c r="N185" s="29"/>
    </row>
    <row r="186" spans="1:14" x14ac:dyDescent="0.2">
      <c r="A186" s="18"/>
      <c r="B186" s="91"/>
      <c r="C186" s="84"/>
      <c r="D186" s="86"/>
      <c r="E186" s="85"/>
      <c r="F186" s="87"/>
      <c r="G186" s="88"/>
      <c r="H186" s="87"/>
      <c r="I186" s="89"/>
      <c r="J186" s="89"/>
      <c r="K186" s="93"/>
      <c r="L186" s="93"/>
      <c r="M186" s="90"/>
      <c r="N186" s="29"/>
    </row>
    <row r="187" spans="1:14" x14ac:dyDescent="0.2">
      <c r="A187" s="18"/>
      <c r="B187" s="91"/>
      <c r="C187" s="84"/>
      <c r="D187" s="86"/>
      <c r="E187" s="85"/>
      <c r="F187" s="87"/>
      <c r="G187" s="88"/>
      <c r="H187" s="87"/>
      <c r="I187" s="89"/>
      <c r="J187" s="89"/>
      <c r="K187" s="93"/>
      <c r="L187" s="93"/>
      <c r="M187" s="90"/>
      <c r="N187" s="29"/>
    </row>
    <row r="188" spans="1:14" x14ac:dyDescent="0.2">
      <c r="A188" s="18"/>
      <c r="B188" s="91"/>
      <c r="C188" s="84"/>
      <c r="D188" s="86"/>
      <c r="E188" s="85"/>
      <c r="F188" s="87"/>
      <c r="G188" s="88"/>
      <c r="H188" s="87"/>
      <c r="I188" s="89"/>
      <c r="J188" s="89"/>
      <c r="K188" s="93"/>
      <c r="L188" s="93"/>
      <c r="M188" s="90"/>
      <c r="N188" s="29"/>
    </row>
    <row r="189" spans="1:14" x14ac:dyDescent="0.2">
      <c r="A189" s="18"/>
      <c r="B189" s="91"/>
      <c r="C189" s="84"/>
      <c r="D189" s="86"/>
      <c r="E189" s="85"/>
      <c r="F189" s="87"/>
      <c r="G189" s="88"/>
      <c r="H189" s="87"/>
      <c r="I189" s="89"/>
      <c r="J189" s="89"/>
      <c r="K189" s="93"/>
      <c r="L189" s="93"/>
      <c r="M189" s="90"/>
      <c r="N189" s="29"/>
    </row>
    <row r="190" spans="1:14" x14ac:dyDescent="0.2">
      <c r="A190" s="18"/>
      <c r="B190" s="91"/>
      <c r="C190" s="84"/>
      <c r="D190" s="86"/>
      <c r="E190" s="85"/>
      <c r="F190" s="87"/>
      <c r="G190" s="88"/>
      <c r="H190" s="87"/>
      <c r="I190" s="89"/>
      <c r="J190" s="89"/>
      <c r="K190" s="93"/>
      <c r="L190" s="93"/>
      <c r="M190" s="90"/>
      <c r="N190" s="29"/>
    </row>
    <row r="191" spans="1:14" x14ac:dyDescent="0.2">
      <c r="A191" s="18"/>
      <c r="B191" s="91"/>
      <c r="C191" s="84"/>
      <c r="D191" s="86"/>
      <c r="E191" s="85"/>
      <c r="F191" s="87"/>
      <c r="G191" s="88"/>
      <c r="H191" s="87"/>
      <c r="I191" s="89"/>
      <c r="J191" s="89"/>
      <c r="K191" s="93"/>
      <c r="L191" s="93"/>
      <c r="M191" s="90"/>
      <c r="N191" s="29"/>
    </row>
    <row r="192" spans="1:14" x14ac:dyDescent="0.2">
      <c r="A192" s="18"/>
      <c r="B192" s="91"/>
      <c r="C192" s="84"/>
      <c r="D192" s="86"/>
      <c r="E192" s="85"/>
      <c r="F192" s="87"/>
      <c r="G192" s="88"/>
      <c r="H192" s="87"/>
      <c r="I192" s="89"/>
      <c r="J192" s="89"/>
      <c r="K192" s="93"/>
      <c r="L192" s="93"/>
      <c r="M192" s="90"/>
      <c r="N192" s="29"/>
    </row>
    <row r="193" spans="1:14" x14ac:dyDescent="0.2">
      <c r="A193" s="18"/>
      <c r="B193" s="91"/>
      <c r="C193" s="84"/>
      <c r="D193" s="86"/>
      <c r="E193" s="85"/>
      <c r="F193" s="87"/>
      <c r="G193" s="88"/>
      <c r="H193" s="87"/>
      <c r="I193" s="89"/>
      <c r="J193" s="89"/>
      <c r="K193" s="93"/>
      <c r="L193" s="93"/>
      <c r="M193" s="90"/>
      <c r="N193" s="29"/>
    </row>
    <row r="194" spans="1:14" x14ac:dyDescent="0.2">
      <c r="A194" s="18"/>
      <c r="B194" s="91"/>
      <c r="C194" s="84"/>
      <c r="D194" s="86"/>
      <c r="E194" s="85"/>
      <c r="F194" s="87"/>
      <c r="G194" s="88"/>
      <c r="H194" s="87"/>
      <c r="I194" s="89"/>
      <c r="J194" s="89"/>
      <c r="K194" s="93"/>
      <c r="L194" s="93"/>
      <c r="M194" s="90"/>
      <c r="N194" s="29"/>
    </row>
    <row r="195" spans="1:14" x14ac:dyDescent="0.2">
      <c r="A195" s="18"/>
      <c r="B195" s="91"/>
      <c r="C195" s="84"/>
      <c r="D195" s="86"/>
      <c r="E195" s="85"/>
      <c r="F195" s="87"/>
      <c r="G195" s="88"/>
      <c r="H195" s="87"/>
      <c r="I195" s="89"/>
      <c r="J195" s="89"/>
      <c r="K195" s="93"/>
      <c r="L195" s="93"/>
      <c r="M195" s="90"/>
      <c r="N195" s="29"/>
    </row>
    <row r="196" spans="1:14" x14ac:dyDescent="0.2">
      <c r="A196" s="18"/>
      <c r="B196" s="91"/>
      <c r="C196" s="84"/>
      <c r="D196" s="86"/>
      <c r="E196" s="85"/>
      <c r="F196" s="87"/>
      <c r="G196" s="88"/>
      <c r="H196" s="87"/>
      <c r="I196" s="89"/>
      <c r="J196" s="89"/>
      <c r="K196" s="93"/>
      <c r="L196" s="93"/>
      <c r="M196" s="90"/>
      <c r="N196" s="29"/>
    </row>
    <row r="197" spans="1:14" x14ac:dyDescent="0.2">
      <c r="A197" s="18"/>
      <c r="B197" s="91"/>
      <c r="C197" s="84"/>
      <c r="D197" s="86"/>
      <c r="E197" s="85"/>
      <c r="F197" s="87"/>
      <c r="G197" s="88"/>
      <c r="H197" s="87"/>
      <c r="I197" s="89"/>
      <c r="J197" s="89"/>
      <c r="K197" s="93"/>
      <c r="L197" s="93"/>
      <c r="M197" s="90"/>
      <c r="N197" s="29"/>
    </row>
    <row r="198" spans="1:14" x14ac:dyDescent="0.2">
      <c r="A198" s="18"/>
      <c r="B198" s="91"/>
      <c r="C198" s="84"/>
      <c r="D198" s="86"/>
      <c r="E198" s="85"/>
      <c r="F198" s="87"/>
      <c r="G198" s="88"/>
      <c r="H198" s="87"/>
      <c r="I198" s="89"/>
      <c r="J198" s="89"/>
      <c r="K198" s="93"/>
      <c r="L198" s="93"/>
      <c r="M198" s="90"/>
      <c r="N198" s="29"/>
    </row>
    <row r="199" spans="1:14" x14ac:dyDescent="0.2">
      <c r="A199" s="18"/>
      <c r="B199" s="91"/>
      <c r="C199" s="84"/>
      <c r="D199" s="86"/>
      <c r="E199" s="85"/>
      <c r="F199" s="87"/>
      <c r="G199" s="88"/>
      <c r="H199" s="87"/>
      <c r="I199" s="89"/>
      <c r="J199" s="89"/>
      <c r="K199" s="93"/>
      <c r="L199" s="93"/>
      <c r="M199" s="90"/>
      <c r="N199" s="29"/>
    </row>
    <row r="200" spans="1:14" x14ac:dyDescent="0.2">
      <c r="A200" s="18"/>
      <c r="B200" s="91"/>
      <c r="C200" s="84"/>
      <c r="D200" s="86"/>
      <c r="E200" s="85"/>
      <c r="F200" s="87"/>
      <c r="G200" s="88"/>
      <c r="H200" s="87"/>
      <c r="I200" s="89"/>
      <c r="J200" s="89"/>
      <c r="K200" s="93"/>
      <c r="L200" s="93"/>
      <c r="M200" s="90"/>
      <c r="N200" s="29"/>
    </row>
    <row r="201" spans="1:14" x14ac:dyDescent="0.2">
      <c r="A201" s="18"/>
      <c r="B201" s="91"/>
      <c r="C201" s="84"/>
      <c r="D201" s="86"/>
      <c r="E201" s="85"/>
      <c r="F201" s="87"/>
      <c r="G201" s="88"/>
      <c r="H201" s="87"/>
      <c r="I201" s="89"/>
      <c r="J201" s="89"/>
      <c r="K201" s="93"/>
      <c r="L201" s="93"/>
      <c r="M201" s="90"/>
      <c r="N201" s="29"/>
    </row>
    <row r="202" spans="1:14" x14ac:dyDescent="0.2">
      <c r="A202" s="18"/>
      <c r="B202" s="91"/>
      <c r="C202" s="84"/>
      <c r="D202" s="86"/>
      <c r="E202" s="85"/>
      <c r="F202" s="87"/>
      <c r="G202" s="88"/>
      <c r="H202" s="87"/>
      <c r="I202" s="89"/>
      <c r="J202" s="89"/>
      <c r="K202" s="93"/>
      <c r="L202" s="93"/>
      <c r="M202" s="90"/>
      <c r="N202" s="29"/>
    </row>
    <row r="203" spans="1:14" x14ac:dyDescent="0.2">
      <c r="A203" s="18"/>
      <c r="B203" s="91"/>
      <c r="C203" s="84"/>
      <c r="D203" s="86"/>
      <c r="E203" s="85"/>
      <c r="F203" s="87"/>
      <c r="G203" s="88"/>
      <c r="H203" s="87"/>
      <c r="I203" s="89"/>
      <c r="J203" s="89"/>
      <c r="K203" s="93"/>
      <c r="L203" s="93"/>
      <c r="M203" s="90"/>
      <c r="N203" s="29"/>
    </row>
    <row r="204" spans="1:14" x14ac:dyDescent="0.2">
      <c r="A204" s="18"/>
      <c r="B204" s="91"/>
      <c r="C204" s="84"/>
      <c r="D204" s="86"/>
      <c r="E204" s="85"/>
      <c r="F204" s="87"/>
      <c r="G204" s="88"/>
      <c r="H204" s="87"/>
      <c r="I204" s="89"/>
      <c r="J204" s="89"/>
      <c r="K204" s="93"/>
      <c r="L204" s="93"/>
      <c r="M204" s="90"/>
      <c r="N204" s="29"/>
    </row>
    <row r="205" spans="1:14" x14ac:dyDescent="0.2">
      <c r="A205" s="18"/>
      <c r="B205" s="91"/>
      <c r="C205" s="84"/>
      <c r="D205" s="86"/>
      <c r="E205" s="85"/>
      <c r="F205" s="87"/>
      <c r="G205" s="88"/>
      <c r="H205" s="87"/>
      <c r="I205" s="89"/>
      <c r="J205" s="89"/>
      <c r="K205" s="93"/>
      <c r="L205" s="93"/>
      <c r="M205" s="90"/>
      <c r="N205" s="29"/>
    </row>
    <row r="206" spans="1:14" x14ac:dyDescent="0.2">
      <c r="A206" s="18"/>
      <c r="B206" s="91"/>
      <c r="C206" s="84"/>
      <c r="D206" s="86"/>
      <c r="E206" s="85"/>
      <c r="F206" s="87"/>
      <c r="G206" s="88"/>
      <c r="H206" s="87"/>
      <c r="I206" s="89"/>
      <c r="J206" s="89"/>
      <c r="K206" s="93"/>
      <c r="L206" s="93"/>
      <c r="M206" s="90"/>
      <c r="N206" s="29"/>
    </row>
    <row r="207" spans="1:14" x14ac:dyDescent="0.2">
      <c r="A207" s="18"/>
      <c r="B207" s="91"/>
      <c r="C207" s="84"/>
      <c r="D207" s="86"/>
      <c r="E207" s="85"/>
      <c r="F207" s="87"/>
      <c r="G207" s="88"/>
      <c r="H207" s="87"/>
      <c r="I207" s="89"/>
      <c r="J207" s="89"/>
      <c r="K207" s="93"/>
      <c r="L207" s="93"/>
      <c r="M207" s="90"/>
      <c r="N207" s="29"/>
    </row>
    <row r="208" spans="1:14" x14ac:dyDescent="0.2">
      <c r="A208" s="18"/>
      <c r="B208" s="91"/>
      <c r="C208" s="84"/>
      <c r="D208" s="86"/>
      <c r="E208" s="85"/>
      <c r="F208" s="87"/>
      <c r="G208" s="88"/>
      <c r="H208" s="87"/>
      <c r="I208" s="89"/>
      <c r="J208" s="89"/>
      <c r="K208" s="93"/>
      <c r="L208" s="93"/>
      <c r="M208" s="90"/>
      <c r="N208" s="29"/>
    </row>
    <row r="209" spans="1:14" x14ac:dyDescent="0.2">
      <c r="A209" s="18"/>
      <c r="B209" s="91"/>
      <c r="C209" s="84"/>
      <c r="D209" s="86"/>
      <c r="E209" s="85"/>
      <c r="F209" s="87"/>
      <c r="G209" s="88"/>
      <c r="H209" s="87"/>
      <c r="I209" s="89"/>
      <c r="J209" s="89"/>
      <c r="K209" s="93"/>
      <c r="L209" s="93"/>
      <c r="M209" s="90"/>
      <c r="N209" s="29"/>
    </row>
    <row r="210" spans="1:14" x14ac:dyDescent="0.2">
      <c r="A210" s="18"/>
      <c r="B210" s="91"/>
      <c r="C210" s="84"/>
      <c r="D210" s="86"/>
      <c r="E210" s="85"/>
      <c r="F210" s="87"/>
      <c r="G210" s="88"/>
      <c r="H210" s="87"/>
      <c r="I210" s="89"/>
      <c r="J210" s="89"/>
      <c r="K210" s="93"/>
      <c r="L210" s="93"/>
      <c r="M210" s="90"/>
      <c r="N210" s="29"/>
    </row>
    <row r="211" spans="1:14" x14ac:dyDescent="0.2">
      <c r="A211" s="18"/>
      <c r="B211" s="91"/>
      <c r="C211" s="84"/>
      <c r="D211" s="86"/>
      <c r="E211" s="85"/>
      <c r="F211" s="87"/>
      <c r="G211" s="88"/>
      <c r="H211" s="87"/>
      <c r="I211" s="89"/>
      <c r="J211" s="89"/>
      <c r="K211" s="93"/>
      <c r="L211" s="93"/>
      <c r="M211" s="90"/>
      <c r="N211" s="29"/>
    </row>
    <row r="212" spans="1:14" x14ac:dyDescent="0.2">
      <c r="A212" s="18"/>
      <c r="B212" s="91"/>
      <c r="C212" s="84"/>
      <c r="D212" s="86"/>
      <c r="E212" s="85"/>
      <c r="F212" s="87"/>
      <c r="G212" s="88"/>
      <c r="H212" s="87"/>
      <c r="I212" s="89"/>
      <c r="J212" s="89"/>
      <c r="K212" s="93"/>
      <c r="L212" s="93"/>
      <c r="M212" s="90"/>
      <c r="N212" s="29"/>
    </row>
    <row r="213" spans="1:14" x14ac:dyDescent="0.2">
      <c r="A213" s="18"/>
      <c r="B213" s="91"/>
      <c r="C213" s="84"/>
      <c r="D213" s="86"/>
      <c r="E213" s="85"/>
      <c r="F213" s="87"/>
      <c r="G213" s="88"/>
      <c r="H213" s="87"/>
      <c r="I213" s="89"/>
      <c r="J213" s="89"/>
      <c r="K213" s="93"/>
      <c r="L213" s="93"/>
      <c r="M213" s="90"/>
      <c r="N213" s="29"/>
    </row>
    <row r="214" spans="1:14" x14ac:dyDescent="0.2">
      <c r="A214" s="18"/>
      <c r="B214" s="91"/>
      <c r="C214" s="84"/>
      <c r="D214" s="86"/>
      <c r="E214" s="85"/>
      <c r="F214" s="87"/>
      <c r="G214" s="88"/>
      <c r="H214" s="87"/>
      <c r="I214" s="89"/>
      <c r="J214" s="89"/>
      <c r="K214" s="93"/>
      <c r="L214" s="93"/>
      <c r="M214" s="90"/>
      <c r="N214" s="29"/>
    </row>
    <row r="215" spans="1:14" x14ac:dyDescent="0.2">
      <c r="A215" s="18"/>
      <c r="B215" s="91"/>
      <c r="C215" s="84"/>
      <c r="D215" s="86"/>
      <c r="E215" s="85"/>
      <c r="F215" s="87"/>
      <c r="G215" s="88"/>
      <c r="H215" s="87"/>
      <c r="I215" s="89"/>
      <c r="J215" s="89"/>
      <c r="K215" s="93"/>
      <c r="L215" s="93"/>
      <c r="M215" s="90"/>
      <c r="N215" s="29"/>
    </row>
    <row r="216" spans="1:14" x14ac:dyDescent="0.2">
      <c r="A216" s="18"/>
      <c r="B216" s="91"/>
      <c r="C216" s="84"/>
      <c r="D216" s="86"/>
      <c r="E216" s="85"/>
      <c r="F216" s="87"/>
      <c r="G216" s="88"/>
      <c r="H216" s="87"/>
      <c r="I216" s="89"/>
      <c r="J216" s="89"/>
      <c r="K216" s="93"/>
      <c r="L216" s="93"/>
      <c r="M216" s="90"/>
      <c r="N216" s="29"/>
    </row>
    <row r="217" spans="1:14" x14ac:dyDescent="0.2">
      <c r="A217" s="18"/>
      <c r="B217" s="91"/>
      <c r="C217" s="84"/>
      <c r="D217" s="86"/>
      <c r="E217" s="85"/>
      <c r="F217" s="87"/>
      <c r="G217" s="88"/>
      <c r="H217" s="87"/>
      <c r="I217" s="89"/>
      <c r="J217" s="89"/>
      <c r="K217" s="93"/>
      <c r="L217" s="93"/>
      <c r="M217" s="90"/>
      <c r="N217" s="29"/>
    </row>
    <row r="218" spans="1:14" x14ac:dyDescent="0.2">
      <c r="A218" s="18"/>
      <c r="B218" s="91"/>
      <c r="C218" s="84"/>
      <c r="D218" s="86"/>
      <c r="E218" s="85"/>
      <c r="F218" s="87"/>
      <c r="G218" s="88"/>
      <c r="H218" s="87"/>
      <c r="I218" s="89"/>
      <c r="J218" s="89"/>
      <c r="K218" s="93"/>
      <c r="L218" s="93"/>
      <c r="M218" s="90"/>
      <c r="N218" s="29"/>
    </row>
  </sheetData>
  <autoFilter ref="A2:P51" xr:uid="{00000000-0009-0000-0000-000001000000}"/>
  <mergeCells count="5">
    <mergeCell ref="A1:H1"/>
    <mergeCell ref="I1:O1"/>
    <mergeCell ref="A3:H3"/>
    <mergeCell ref="A17:H17"/>
    <mergeCell ref="A32:H32"/>
  </mergeCells>
  <conditionalFormatting sqref="K52:K102">
    <cfRule type="expression" dxfId="10" priority="290">
      <formula>K52&lt;=#REF!</formula>
    </cfRule>
    <cfRule type="expression" dxfId="9" priority="291">
      <formula>K52&gt;#REF!</formula>
    </cfRule>
    <cfRule type="expression" dxfId="8" priority="709">
      <formula>K52&gt;#REF!</formula>
    </cfRule>
  </conditionalFormatting>
  <conditionalFormatting sqref="K4:L51">
    <cfRule type="expression" dxfId="7" priority="848">
      <formula>K4&lt;=#REF!</formula>
    </cfRule>
    <cfRule type="expression" dxfId="6" priority="849">
      <formula>K4&gt;#REF!</formula>
    </cfRule>
  </conditionalFormatting>
  <conditionalFormatting sqref="L53:L102">
    <cfRule type="expression" dxfId="5" priority="12">
      <formula>L53&lt;=#REF!</formula>
    </cfRule>
    <cfRule type="expression" dxfId="4" priority="13">
      <formula>L53&gt;#REF!</formula>
    </cfRule>
    <cfRule type="expression" dxfId="3" priority="568">
      <formula>L53&gt;#REF!</formula>
    </cfRule>
  </conditionalFormatting>
  <conditionalFormatting sqref="N4:O51">
    <cfRule type="cellIs" dxfId="2" priority="6" operator="greaterThan">
      <formula>1</formula>
    </cfRule>
    <cfRule type="cellIs" dxfId="1" priority="7" operator="between">
      <formula>0.9</formula>
      <formula>1</formula>
    </cfRule>
    <cfRule type="cellIs" dxfId="0" priority="8" operator="greaterThan">
      <formula>0.7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978"/>
  <sheetViews>
    <sheetView zoomScale="115" zoomScaleNormal="115" workbookViewId="0">
      <pane xSplit="2" ySplit="2" topLeftCell="C97" activePane="bottomRight" state="frozen"/>
      <selection pane="topRight" activeCell="C1" sqref="C1"/>
      <selection pane="bottomLeft" activeCell="A3" sqref="A3"/>
      <selection pane="bottomRight" activeCell="D107" sqref="D107"/>
    </sheetView>
  </sheetViews>
  <sheetFormatPr defaultRowHeight="15" x14ac:dyDescent="0.25"/>
  <cols>
    <col min="1" max="1" width="20.7109375" style="20" customWidth="1"/>
    <col min="2" max="2" width="10.7109375" customWidth="1"/>
    <col min="3" max="3" width="36.42578125" customWidth="1"/>
    <col min="4" max="4" width="30.7109375" customWidth="1"/>
    <col min="5" max="5" width="41.140625" customWidth="1"/>
    <col min="6" max="6" width="11.85546875" style="28" customWidth="1"/>
    <col min="7" max="7" width="12.5703125" style="21" customWidth="1"/>
    <col min="8" max="8" width="14.7109375" style="22" customWidth="1"/>
    <col min="9" max="9" width="10.7109375" style="22" customWidth="1"/>
    <col min="10" max="10" width="31.28515625" style="21" bestFit="1" customWidth="1"/>
    <col min="11" max="11" width="9.42578125" style="111" customWidth="1"/>
    <col min="12" max="12" width="18" customWidth="1"/>
    <col min="13" max="14" width="9.140625" customWidth="1"/>
  </cols>
  <sheetData>
    <row r="1" spans="1:13" x14ac:dyDescent="0.25">
      <c r="A1" s="348" t="s">
        <v>24</v>
      </c>
      <c r="B1" s="348"/>
      <c r="C1" s="348" t="s">
        <v>12</v>
      </c>
      <c r="D1" s="348"/>
      <c r="E1" s="348"/>
      <c r="F1" s="348" t="s">
        <v>24</v>
      </c>
      <c r="G1" s="348"/>
      <c r="H1" s="348"/>
      <c r="I1" s="348"/>
      <c r="J1" s="67" t="s">
        <v>12</v>
      </c>
      <c r="K1" s="112"/>
      <c r="L1" s="19"/>
      <c r="M1" s="19"/>
    </row>
    <row r="2" spans="1:13" ht="34.5" thickBot="1" x14ac:dyDescent="0.3">
      <c r="A2" s="24" t="s">
        <v>40</v>
      </c>
      <c r="B2" s="25" t="s">
        <v>26</v>
      </c>
      <c r="C2" s="25" t="s">
        <v>27</v>
      </c>
      <c r="D2" s="25" t="s">
        <v>29</v>
      </c>
      <c r="E2" s="25" t="s">
        <v>28</v>
      </c>
      <c r="F2" s="26" t="s">
        <v>41</v>
      </c>
      <c r="G2" s="26" t="s">
        <v>42</v>
      </c>
      <c r="H2" s="27" t="s">
        <v>43</v>
      </c>
      <c r="I2" s="27" t="s">
        <v>44</v>
      </c>
      <c r="J2" s="26" t="s">
        <v>45</v>
      </c>
      <c r="K2" s="112"/>
      <c r="L2" s="19"/>
      <c r="M2" s="19"/>
    </row>
    <row r="3" spans="1:13" x14ac:dyDescent="0.25">
      <c r="A3" s="268">
        <v>9002</v>
      </c>
      <c r="B3" s="269" t="s">
        <v>102</v>
      </c>
      <c r="C3" s="270" t="str">
        <f>VLOOKUP($B3,'Sledovanie čerpania rozpočtu'!$1:$1048576,2,0)</f>
        <v>Špecializované skenovacie služby /Terestrial/GPS</v>
      </c>
      <c r="D3" s="271" t="str">
        <f>VLOOKUP($B3,'Sledovanie čerpania rozpočtu'!$1:$1048576,4,0)</f>
        <v>VO68262436
stare</v>
      </c>
      <c r="E3" s="271" t="str">
        <f>VLOOKUP($B3,'Sledovanie čerpania rozpočtu'!$1:$1048576,3,0)</f>
        <v>994 - Náklady na externé odborné znalosti a služby 21+</v>
      </c>
      <c r="F3" s="272">
        <v>16800</v>
      </c>
      <c r="G3" s="272">
        <v>16800</v>
      </c>
      <c r="H3" s="273"/>
      <c r="I3" s="273"/>
      <c r="J3" s="274">
        <f>F3-G3</f>
        <v>0</v>
      </c>
      <c r="L3" s="19"/>
      <c r="M3" s="18"/>
    </row>
    <row r="4" spans="1:13" ht="22.5" x14ac:dyDescent="0.25">
      <c r="A4" s="149">
        <v>9002</v>
      </c>
      <c r="B4" s="150" t="s">
        <v>103</v>
      </c>
      <c r="C4" s="151" t="str">
        <f>VLOOKUP($B4,'Sledovanie čerpania rozpočtu'!$1:$1048576,2,0)</f>
        <v>Špecializované skladanie a výpočet skenovaných 3d modelov</v>
      </c>
      <c r="D4" s="152" t="str">
        <f>VLOOKUP($B4,'Sledovanie čerpania rozpočtu'!$1:$1048576,4,0)</f>
        <v>VO68262436
stare</v>
      </c>
      <c r="E4" s="152" t="str">
        <f>VLOOKUP($B4,'Sledovanie čerpania rozpočtu'!$1:$1048576,3,0)</f>
        <v>994 - Náklady na externé odborné znalosti a služby 21+</v>
      </c>
      <c r="F4" s="153">
        <v>25560</v>
      </c>
      <c r="G4" s="153">
        <v>25560</v>
      </c>
      <c r="H4" s="154"/>
      <c r="I4" s="154"/>
      <c r="J4" s="155">
        <f>F4-G4</f>
        <v>0</v>
      </c>
      <c r="L4" s="19"/>
      <c r="M4" s="18"/>
    </row>
    <row r="5" spans="1:13" ht="33.75" x14ac:dyDescent="0.25">
      <c r="A5" s="149">
        <v>9002</v>
      </c>
      <c r="B5" s="150" t="s">
        <v>106</v>
      </c>
      <c r="C5" s="151" t="str">
        <f>VLOOKUP($B5,'Sledovanie čerpania rozpočtu'!$1:$1048576,2,0)</f>
        <v>Digital twin skúmanej cieľovej oblasti vytvorený aj ako hrateľná scéna pre VR aplikácie a na vzdelávacie účely</v>
      </c>
      <c r="D5" s="152" t="str">
        <f>VLOOKUP($B5,'Sledovanie čerpania rozpočtu'!$1:$1048576,4,0)</f>
        <v>VO68262436
stare</v>
      </c>
      <c r="E5" s="152" t="str">
        <f>VLOOKUP($B5,'Sledovanie čerpania rozpočtu'!$1:$1048576,3,0)</f>
        <v>994 - Náklady na externé odborné znalosti a služby 21+</v>
      </c>
      <c r="F5" s="153">
        <v>51912</v>
      </c>
      <c r="G5" s="153">
        <v>51912</v>
      </c>
      <c r="H5" s="154"/>
      <c r="I5" s="154"/>
      <c r="J5" s="155">
        <f t="shared" ref="J5:J68" si="0">F5-G5</f>
        <v>0</v>
      </c>
      <c r="L5" s="19"/>
      <c r="M5" s="18"/>
    </row>
    <row r="6" spans="1:13" x14ac:dyDescent="0.25">
      <c r="A6" s="149">
        <v>9002</v>
      </c>
      <c r="B6" s="150" t="s">
        <v>104</v>
      </c>
      <c r="C6" s="151" t="str">
        <f>VLOOKUP($B6,'Sledovanie čerpania rozpočtu'!$1:$1048576,2,0)</f>
        <v>ťô</v>
      </c>
      <c r="D6" s="152" t="str">
        <f>VLOOKUP($B6,'Sledovanie čerpania rozpočtu'!$1:$1048576,4,0)</f>
        <v xml:space="preserve">VO83160778
stare
</v>
      </c>
      <c r="E6" s="152" t="str">
        <f>VLOOKUP($B6,'Sledovanie čerpania rozpočtu'!$1:$1048576,3,0)</f>
        <v>994 - Náklady na externé odborné znalosti a služby 21+</v>
      </c>
      <c r="F6" s="153">
        <v>53280</v>
      </c>
      <c r="G6" s="153">
        <v>53280</v>
      </c>
      <c r="H6" s="154"/>
      <c r="I6" s="154"/>
      <c r="J6" s="155">
        <f t="shared" si="0"/>
        <v>0</v>
      </c>
      <c r="L6" s="70"/>
      <c r="M6" s="18"/>
    </row>
    <row r="7" spans="1:13" x14ac:dyDescent="0.25">
      <c r="A7" s="149">
        <v>9002</v>
      </c>
      <c r="B7" s="150" t="s">
        <v>112</v>
      </c>
      <c r="C7" s="151" t="str">
        <f>VLOOKUP($B7,'Sledovanie čerpania rozpočtu'!$1:$1048576,2,0)</f>
        <v>Nákup reklamného priestoru (Online, offline média)</v>
      </c>
      <c r="D7" s="152" t="str">
        <f>VLOOKUP($B7,'Sledovanie čerpania rozpočtu'!$1:$1048576,4,0)</f>
        <v>VO10063341
stare</v>
      </c>
      <c r="E7" s="152" t="str">
        <f>VLOOKUP($B7,'Sledovanie čerpania rozpočtu'!$1:$1048576,3,0)</f>
        <v>994 - Náklady na externé odborné znalosti a služby 21+</v>
      </c>
      <c r="F7" s="153">
        <v>20000</v>
      </c>
      <c r="G7" s="153">
        <v>20000</v>
      </c>
      <c r="H7" s="154"/>
      <c r="I7" s="154"/>
      <c r="J7" s="155">
        <f t="shared" si="0"/>
        <v>0</v>
      </c>
    </row>
    <row r="8" spans="1:13" ht="45" x14ac:dyDescent="0.25">
      <c r="A8" s="149">
        <v>9002</v>
      </c>
      <c r="B8" s="150" t="s">
        <v>107</v>
      </c>
      <c r="C8" s="151" t="str">
        <f>VLOOKUP($B8,'Sledovanie čerpania rozpočtu'!$1:$1048576,2,0)</f>
        <v>Autorksý honorár: Vizuálna kreatívna úprava 3d modelov, optimalizácia a ich dotvorenie, retušovanie a tvorba scéne pre ich následné pužitie v digitálnych aplikáciach.</v>
      </c>
      <c r="D8" s="152" t="str">
        <f>VLOOKUP($B8,'Sledovanie čerpania rozpočtu'!$1:$1048576,4,0)</f>
        <v>VO66730441
stare</v>
      </c>
      <c r="E8" s="152" t="str">
        <f>VLOOKUP($B8,'Sledovanie čerpania rozpočtu'!$1:$1048576,3,0)</f>
        <v>994 - Náklady na externé odborné znalosti a služby 21+</v>
      </c>
      <c r="F8" s="153">
        <v>41939.85</v>
      </c>
      <c r="G8" s="153">
        <v>41939.85</v>
      </c>
      <c r="H8" s="154"/>
      <c r="I8" s="154"/>
      <c r="J8" s="155">
        <f t="shared" si="0"/>
        <v>0</v>
      </c>
    </row>
    <row r="9" spans="1:13" ht="45" x14ac:dyDescent="0.25">
      <c r="A9" s="149">
        <v>9002</v>
      </c>
      <c r="B9" s="150" t="s">
        <v>108</v>
      </c>
      <c r="C9" s="151" t="str">
        <f>VLOOKUP($B9,'Sledovanie čerpania rozpočtu'!$1:$1048576,2,0)</f>
        <v>Autorský honorár: Kreatívne programovanie interakcií v hernom prostredí, Tvorba herného systému a mechaniky pre prehliadanie obsahu v  digitálnych aplikáciach</v>
      </c>
      <c r="D9" s="152" t="str">
        <f>VLOOKUP($B9,'Sledovanie čerpania rozpočtu'!$1:$1048576,4,0)</f>
        <v>VO68438106
stare</v>
      </c>
      <c r="E9" s="152" t="str">
        <f>VLOOKUP($B9,'Sledovanie čerpania rozpočtu'!$1:$1048576,3,0)</f>
        <v>994 - Náklady na externé odborné znalosti a služby 21+</v>
      </c>
      <c r="F9" s="153">
        <v>33082</v>
      </c>
      <c r="G9" s="153">
        <v>33082</v>
      </c>
      <c r="H9" s="154"/>
      <c r="I9" s="154"/>
      <c r="J9" s="155">
        <f t="shared" si="0"/>
        <v>0</v>
      </c>
    </row>
    <row r="10" spans="1:13" x14ac:dyDescent="0.25">
      <c r="A10" s="149">
        <v>9002</v>
      </c>
      <c r="B10" s="150" t="s">
        <v>91</v>
      </c>
      <c r="C10" s="151" t="str">
        <f>VLOOKUP($B10,'Sledovanie čerpania rozpočtu'!$1:$1048576,2,0)</f>
        <v>Odborný zamestnanec („OZ“) Vývojár softwéru</v>
      </c>
      <c r="D10" s="152">
        <f>VLOOKUP($B10,'Sledovanie čerpania rozpočtu'!$1:$1048576,4,0)</f>
        <v>0</v>
      </c>
      <c r="E10" s="152" t="str">
        <f>VLOOKUP($B10,'Sledovanie čerpania rozpočtu'!$1:$1048576,3,0)</f>
        <v>992 - Náklady na zamestnancov 21+</v>
      </c>
      <c r="F10" s="153">
        <v>2071.44</v>
      </c>
      <c r="G10" s="153">
        <v>2071.44</v>
      </c>
      <c r="H10" s="154">
        <v>168</v>
      </c>
      <c r="I10" s="154">
        <v>168</v>
      </c>
      <c r="J10" s="155">
        <f t="shared" si="0"/>
        <v>0</v>
      </c>
      <c r="K10" s="111" t="s">
        <v>120</v>
      </c>
    </row>
    <row r="11" spans="1:13" x14ac:dyDescent="0.25">
      <c r="A11" s="149">
        <v>9002</v>
      </c>
      <c r="B11" s="150" t="s">
        <v>92</v>
      </c>
      <c r="C11" s="151" t="str">
        <f>VLOOKUP($B11,'Sledovanie čerpania rozpočtu'!$1:$1048576,2,0)</f>
        <v>Odborný zamestnanec („OZ“) Dizajnér aplikácií</v>
      </c>
      <c r="D11" s="152">
        <f>VLOOKUP($B11,'Sledovanie čerpania rozpočtu'!$1:$1048576,4,0)</f>
        <v>0</v>
      </c>
      <c r="E11" s="152" t="str">
        <f>VLOOKUP($B11,'Sledovanie čerpania rozpočtu'!$1:$1048576,3,0)</f>
        <v>992 - Náklady na zamestnancov 21+</v>
      </c>
      <c r="F11" s="153">
        <v>2071.44</v>
      </c>
      <c r="G11" s="153">
        <v>2071.44</v>
      </c>
      <c r="H11" s="154">
        <v>168</v>
      </c>
      <c r="I11" s="154">
        <v>168</v>
      </c>
      <c r="J11" s="155">
        <f t="shared" si="0"/>
        <v>0</v>
      </c>
      <c r="K11" s="111" t="s">
        <v>120</v>
      </c>
    </row>
    <row r="12" spans="1:13" x14ac:dyDescent="0.25">
      <c r="A12" s="149">
        <v>9002</v>
      </c>
      <c r="B12" s="150" t="s">
        <v>94</v>
      </c>
      <c r="C12" s="151" t="str">
        <f>VLOOKUP($B12,'Sledovanie čerpania rozpočtu'!$1:$1048576,2,0)</f>
        <v>Odborný zamestnanec („OZ“) Dátový špecialista</v>
      </c>
      <c r="D12" s="152">
        <f>VLOOKUP($B12,'Sledovanie čerpania rozpočtu'!$1:$1048576,4,0)</f>
        <v>0</v>
      </c>
      <c r="E12" s="152" t="str">
        <f>VLOOKUP($B12,'Sledovanie čerpania rozpočtu'!$1:$1048576,3,0)</f>
        <v>992 - Náklady na zamestnancov 21+</v>
      </c>
      <c r="F12" s="153">
        <v>2071.44</v>
      </c>
      <c r="G12" s="153">
        <v>2071.44</v>
      </c>
      <c r="H12" s="154">
        <v>168</v>
      </c>
      <c r="I12" s="154">
        <v>168</v>
      </c>
      <c r="J12" s="155">
        <f t="shared" si="0"/>
        <v>0</v>
      </c>
      <c r="K12" s="111" t="s">
        <v>120</v>
      </c>
    </row>
    <row r="13" spans="1:13" x14ac:dyDescent="0.25">
      <c r="A13" s="149">
        <v>9002</v>
      </c>
      <c r="B13" s="150" t="s">
        <v>95</v>
      </c>
      <c r="C13" s="151" t="str">
        <f>VLOOKUP($B13,'Sledovanie čerpania rozpočtu'!$1:$1048576,2,0)</f>
        <v>Odborný zamestnanec („OZ“) Technik IT</v>
      </c>
      <c r="D13" s="152">
        <f>VLOOKUP($B13,'Sledovanie čerpania rozpočtu'!$1:$1048576,4,0)</f>
        <v>0</v>
      </c>
      <c r="E13" s="152" t="str">
        <f>VLOOKUP($B13,'Sledovanie čerpania rozpočtu'!$1:$1048576,3,0)</f>
        <v>992 - Náklady na zamestnancov 21+</v>
      </c>
      <c r="F13" s="153">
        <v>2071.44</v>
      </c>
      <c r="G13" s="153">
        <v>2071.44</v>
      </c>
      <c r="H13" s="154">
        <v>168</v>
      </c>
      <c r="I13" s="154">
        <v>168</v>
      </c>
      <c r="J13" s="155">
        <f t="shared" si="0"/>
        <v>0</v>
      </c>
      <c r="K13" s="111" t="s">
        <v>120</v>
      </c>
    </row>
    <row r="14" spans="1:13" x14ac:dyDescent="0.25">
      <c r="A14" s="149">
        <v>9002</v>
      </c>
      <c r="B14" s="150" t="s">
        <v>91</v>
      </c>
      <c r="C14" s="151" t="str">
        <f>VLOOKUP($B14,'Sledovanie čerpania rozpočtu'!$1:$1048576,2,0)</f>
        <v>Odborný zamestnanec („OZ“) Vývojár softwéru</v>
      </c>
      <c r="D14" s="152">
        <f>VLOOKUP($B14,'Sledovanie čerpania rozpočtu'!$1:$1048576,4,0)</f>
        <v>0</v>
      </c>
      <c r="E14" s="152" t="str">
        <f>VLOOKUP($B14,'Sledovanie čerpania rozpočtu'!$1:$1048576,3,0)</f>
        <v>992 - Náklady na zamestnancov 21+</v>
      </c>
      <c r="F14" s="153">
        <v>1974.89</v>
      </c>
      <c r="G14" s="153">
        <v>1972.8</v>
      </c>
      <c r="H14" s="154">
        <v>160</v>
      </c>
      <c r="I14" s="154">
        <v>160</v>
      </c>
      <c r="J14" s="155">
        <f t="shared" si="0"/>
        <v>2.0900000000001455</v>
      </c>
      <c r="K14" s="111" t="s">
        <v>119</v>
      </c>
    </row>
    <row r="15" spans="1:13" x14ac:dyDescent="0.25">
      <c r="A15" s="149">
        <v>9002</v>
      </c>
      <c r="B15" s="150" t="s">
        <v>92</v>
      </c>
      <c r="C15" s="151" t="str">
        <f>VLOOKUP($B15,'Sledovanie čerpania rozpočtu'!$1:$1048576,2,0)</f>
        <v>Odborný zamestnanec („OZ“) Dizajnér aplikácií</v>
      </c>
      <c r="D15" s="152">
        <f>VLOOKUP($B15,'Sledovanie čerpania rozpočtu'!$1:$1048576,4,0)</f>
        <v>0</v>
      </c>
      <c r="E15" s="152" t="str">
        <f>VLOOKUP($B15,'Sledovanie čerpania rozpočtu'!$1:$1048576,3,0)</f>
        <v>992 - Náklady na zamestnancov 21+</v>
      </c>
      <c r="F15" s="153">
        <v>1974.89</v>
      </c>
      <c r="G15" s="153">
        <v>1972.8</v>
      </c>
      <c r="H15" s="154">
        <v>160</v>
      </c>
      <c r="I15" s="154">
        <v>160</v>
      </c>
      <c r="J15" s="155">
        <f t="shared" si="0"/>
        <v>2.0900000000001455</v>
      </c>
      <c r="K15" s="111" t="s">
        <v>119</v>
      </c>
    </row>
    <row r="16" spans="1:13" x14ac:dyDescent="0.25">
      <c r="A16" s="149">
        <v>9002</v>
      </c>
      <c r="B16" s="150" t="s">
        <v>94</v>
      </c>
      <c r="C16" s="151" t="str">
        <f>VLOOKUP($B16,'Sledovanie čerpania rozpočtu'!$1:$1048576,2,0)</f>
        <v>Odborný zamestnanec („OZ“) Dátový špecialista</v>
      </c>
      <c r="D16" s="152">
        <f>VLOOKUP($B16,'Sledovanie čerpania rozpočtu'!$1:$1048576,4,0)</f>
        <v>0</v>
      </c>
      <c r="E16" s="152" t="str">
        <f>VLOOKUP($B16,'Sledovanie čerpania rozpočtu'!$1:$1048576,3,0)</f>
        <v>992 - Náklady na zamestnancov 21+</v>
      </c>
      <c r="F16" s="153">
        <v>1974.89</v>
      </c>
      <c r="G16" s="153">
        <v>1972.8</v>
      </c>
      <c r="H16" s="154">
        <v>160</v>
      </c>
      <c r="I16" s="154">
        <v>160</v>
      </c>
      <c r="J16" s="155">
        <f t="shared" si="0"/>
        <v>2.0900000000001455</v>
      </c>
      <c r="K16" s="111" t="s">
        <v>119</v>
      </c>
    </row>
    <row r="17" spans="1:11" x14ac:dyDescent="0.25">
      <c r="A17" s="149">
        <v>9002</v>
      </c>
      <c r="B17" s="150" t="s">
        <v>95</v>
      </c>
      <c r="C17" s="151" t="str">
        <f>VLOOKUP($B17,'Sledovanie čerpania rozpočtu'!$1:$1048576,2,0)</f>
        <v>Odborný zamestnanec („OZ“) Technik IT</v>
      </c>
      <c r="D17" s="152">
        <f>VLOOKUP($B17,'Sledovanie čerpania rozpočtu'!$1:$1048576,4,0)</f>
        <v>0</v>
      </c>
      <c r="E17" s="152" t="str">
        <f>VLOOKUP($B17,'Sledovanie čerpania rozpočtu'!$1:$1048576,3,0)</f>
        <v>992 - Náklady na zamestnancov 21+</v>
      </c>
      <c r="F17" s="153">
        <v>1974.89</v>
      </c>
      <c r="G17" s="153">
        <v>1972.8</v>
      </c>
      <c r="H17" s="154">
        <v>160</v>
      </c>
      <c r="I17" s="154">
        <v>160</v>
      </c>
      <c r="J17" s="155">
        <f t="shared" si="0"/>
        <v>2.0900000000001455</v>
      </c>
      <c r="K17" s="111" t="s">
        <v>119</v>
      </c>
    </row>
    <row r="18" spans="1:11" x14ac:dyDescent="0.25">
      <c r="A18" s="149">
        <v>9002</v>
      </c>
      <c r="B18" s="150" t="s">
        <v>113</v>
      </c>
      <c r="C18" s="151" t="str">
        <f>VLOOKUP($B18,'Sledovanie čerpania rozpočtu'!$1:$1048576,2,0)</f>
        <v>Príprava projektu</v>
      </c>
      <c r="D18" s="152">
        <f>VLOOKUP($B18,'Sledovanie čerpania rozpočtu'!$1:$1048576,4,0)</f>
        <v>0</v>
      </c>
      <c r="E18" s="152" t="str">
        <f>VLOOKUP($B18,'Sledovanie čerpania rozpočtu'!$1:$1048576,3,0)</f>
        <v>991 - Príprava projektu 21+</v>
      </c>
      <c r="F18" s="153">
        <v>2000</v>
      </c>
      <c r="G18" s="153">
        <v>2000</v>
      </c>
      <c r="H18" s="154"/>
      <c r="I18" s="154"/>
      <c r="J18" s="155">
        <f t="shared" si="0"/>
        <v>0</v>
      </c>
    </row>
    <row r="19" spans="1:11" x14ac:dyDescent="0.25">
      <c r="A19" s="149">
        <v>9002</v>
      </c>
      <c r="B19" s="150" t="s">
        <v>116</v>
      </c>
      <c r="C19" s="151" t="str">
        <f>VLOOKUP($B19,'Sledovanie čerpania rozpočtu'!$1:$1048576,2,0)</f>
        <v>Cestovné náklady</v>
      </c>
      <c r="D19" s="152">
        <f>VLOOKUP($B19,'Sledovanie čerpania rozpočtu'!$1:$1048576,4,0)</f>
        <v>0</v>
      </c>
      <c r="E19" s="152" t="str">
        <f>VLOOKUP($B19,'Sledovanie čerpania rozpočtu'!$1:$1048576,3,0)</f>
        <v>993 - Cestovné náklady a náklady na ubytovanie 21+</v>
      </c>
      <c r="F19" s="153">
        <v>1132.97</v>
      </c>
      <c r="G19" s="153">
        <v>1132.3900000000001</v>
      </c>
      <c r="H19" s="154"/>
      <c r="I19" s="154"/>
      <c r="J19" s="155">
        <f t="shared" si="0"/>
        <v>0.57999999999992724</v>
      </c>
    </row>
    <row r="20" spans="1:11" ht="15.75" thickBot="1" x14ac:dyDescent="0.3">
      <c r="A20" s="156">
        <v>9002</v>
      </c>
      <c r="B20" s="157" t="s">
        <v>115</v>
      </c>
      <c r="C20" s="158" t="str">
        <f>VLOOKUP($B20,'Sledovanie čerpania rozpočtu'!$1:$1048576,2,0)</f>
        <v>Kancelárske a adminsitratívne náklady</v>
      </c>
      <c r="D20" s="159">
        <f>VLOOKUP($B20,'Sledovanie čerpania rozpočtu'!$1:$1048576,4,0)</f>
        <v>0</v>
      </c>
      <c r="E20" s="159" t="str">
        <f>VLOOKUP($B20,'Sledovanie čerpania rozpočtu'!$1:$1048576,3,0)</f>
        <v>997 - Kancelárske, administratívne náklady 21+</v>
      </c>
      <c r="F20" s="160">
        <v>2426.54</v>
      </c>
      <c r="G20" s="160">
        <v>2426.54</v>
      </c>
      <c r="H20" s="161"/>
      <c r="I20" s="161"/>
      <c r="J20" s="162">
        <f t="shared" si="0"/>
        <v>0</v>
      </c>
    </row>
    <row r="21" spans="1:11" ht="45" x14ac:dyDescent="0.25">
      <c r="A21" s="170">
        <v>9003</v>
      </c>
      <c r="B21" s="171" t="s">
        <v>107</v>
      </c>
      <c r="C21" s="172" t="str">
        <f>VLOOKUP($B21,'Sledovanie čerpania rozpočtu'!$1:$1048576,2,0)</f>
        <v>Autorksý honorár: Vizuálna kreatívna úprava 3d modelov, optimalizácia a ich dotvorenie, retušovanie a tvorba scéne pre ich následné pužitie v digitálnych aplikáciach.</v>
      </c>
      <c r="D21" s="173" t="str">
        <f>VLOOKUP($B21,'Sledovanie čerpania rozpočtu'!$1:$1048576,4,0)</f>
        <v>VO66730441
stare</v>
      </c>
      <c r="E21" s="173" t="str">
        <f>VLOOKUP($B21,'Sledovanie čerpania rozpočtu'!$1:$1048576,3,0)</f>
        <v>994 - Náklady na externé odborné znalosti a služby 21+</v>
      </c>
      <c r="F21" s="174">
        <v>7472.25</v>
      </c>
      <c r="G21" s="174">
        <v>7401.15</v>
      </c>
      <c r="H21" s="175"/>
      <c r="I21" s="176"/>
      <c r="J21" s="177">
        <f t="shared" si="0"/>
        <v>71.100000000000364</v>
      </c>
    </row>
    <row r="22" spans="1:11" ht="45" x14ac:dyDescent="0.25">
      <c r="A22" s="163">
        <v>9003</v>
      </c>
      <c r="B22" s="165" t="s">
        <v>108</v>
      </c>
      <c r="C22" s="166" t="str">
        <f>VLOOKUP($B22,'Sledovanie čerpania rozpočtu'!$1:$1048576,2,0)</f>
        <v>Autorský honorár: Kreatívne programovanie interakcií v hernom prostredí, Tvorba herného systému a mechaniky pre prehliadanie obsahu v  digitálnych aplikáciach</v>
      </c>
      <c r="D22" s="167" t="str">
        <f>VLOOKUP($B22,'Sledovanie čerpania rozpočtu'!$1:$1048576,4,0)</f>
        <v>VO68438106
stare</v>
      </c>
      <c r="E22" s="167" t="str">
        <f>VLOOKUP($B22,'Sledovanie čerpania rozpočtu'!$1:$1048576,3,0)</f>
        <v>994 - Náklady na externé odborné znalosti a služby 21+</v>
      </c>
      <c r="F22" s="164">
        <v>5996.25</v>
      </c>
      <c r="G22" s="164">
        <v>5838</v>
      </c>
      <c r="H22" s="168"/>
      <c r="I22" s="169"/>
      <c r="J22" s="178">
        <f t="shared" si="0"/>
        <v>158.25</v>
      </c>
    </row>
    <row r="23" spans="1:11" x14ac:dyDescent="0.25">
      <c r="A23" s="163">
        <v>9003</v>
      </c>
      <c r="B23" s="165" t="s">
        <v>104</v>
      </c>
      <c r="C23" s="166" t="str">
        <f>VLOOKUP($B23,'Sledovanie čerpania rozpočtu'!$1:$1048576,2,0)</f>
        <v>ťô</v>
      </c>
      <c r="D23" s="167" t="str">
        <f>VLOOKUP($B23,'Sledovanie čerpania rozpočtu'!$1:$1048576,4,0)</f>
        <v xml:space="preserve">VO83160778
stare
</v>
      </c>
      <c r="E23" s="167" t="str">
        <f>VLOOKUP($B23,'Sledovanie čerpania rozpočtu'!$1:$1048576,3,0)</f>
        <v>994 - Náklady na externé odborné znalosti a služby 21+</v>
      </c>
      <c r="F23" s="164">
        <v>64350</v>
      </c>
      <c r="G23" s="164">
        <v>64350</v>
      </c>
      <c r="H23" s="168"/>
      <c r="I23" s="169"/>
      <c r="J23" s="178">
        <f t="shared" si="0"/>
        <v>0</v>
      </c>
    </row>
    <row r="24" spans="1:11" ht="33.75" x14ac:dyDescent="0.25">
      <c r="A24" s="163">
        <v>9003</v>
      </c>
      <c r="B24" s="165" t="s">
        <v>106</v>
      </c>
      <c r="C24" s="166" t="str">
        <f>VLOOKUP($B24,'Sledovanie čerpania rozpočtu'!$1:$1048576,2,0)</f>
        <v>Digital twin skúmanej cieľovej oblasti vytvorený aj ako hrateľná scéna pre VR aplikácie a na vzdelávacie účely</v>
      </c>
      <c r="D24" s="167" t="str">
        <f>VLOOKUP($B24,'Sledovanie čerpania rozpočtu'!$1:$1048576,4,0)</f>
        <v>VO68262436
stare</v>
      </c>
      <c r="E24" s="167" t="str">
        <f>VLOOKUP($B24,'Sledovanie čerpania rozpočtu'!$1:$1048576,3,0)</f>
        <v>994 - Náklady na externé odborné znalosti a služby 21+</v>
      </c>
      <c r="F24" s="164">
        <v>34608</v>
      </c>
      <c r="G24" s="164">
        <v>34608</v>
      </c>
      <c r="H24" s="168"/>
      <c r="I24" s="169"/>
      <c r="J24" s="178">
        <f t="shared" si="0"/>
        <v>0</v>
      </c>
    </row>
    <row r="25" spans="1:11" x14ac:dyDescent="0.25">
      <c r="A25" s="163">
        <v>9003</v>
      </c>
      <c r="B25" s="165" t="s">
        <v>102</v>
      </c>
      <c r="C25" s="166" t="str">
        <f>VLOOKUP($B25,'Sledovanie čerpania rozpočtu'!$1:$1048576,2,0)</f>
        <v>Špecializované skenovacie služby /Terestrial/GPS</v>
      </c>
      <c r="D25" s="167" t="str">
        <f>VLOOKUP($B25,'Sledovanie čerpania rozpočtu'!$1:$1048576,4,0)</f>
        <v>VO68262436
stare</v>
      </c>
      <c r="E25" s="167" t="str">
        <f>VLOOKUP($B25,'Sledovanie čerpania rozpočtu'!$1:$1048576,3,0)</f>
        <v>994 - Náklady na externé odborné znalosti a služby 21+</v>
      </c>
      <c r="F25" s="164">
        <v>11200</v>
      </c>
      <c r="G25" s="164">
        <v>11200</v>
      </c>
      <c r="H25" s="168"/>
      <c r="I25" s="169"/>
      <c r="J25" s="178">
        <f t="shared" si="0"/>
        <v>0</v>
      </c>
    </row>
    <row r="26" spans="1:11" ht="23.25" thickBot="1" x14ac:dyDescent="0.3">
      <c r="A26" s="179">
        <v>9003</v>
      </c>
      <c r="B26" s="180" t="s">
        <v>103</v>
      </c>
      <c r="C26" s="181" t="str">
        <f>VLOOKUP($B26,'Sledovanie čerpania rozpočtu'!$1:$1048576,2,0)</f>
        <v>Špecializované skladanie a výpočet skenovaných 3d modelov</v>
      </c>
      <c r="D26" s="182" t="str">
        <f>VLOOKUP($B26,'Sledovanie čerpania rozpočtu'!$1:$1048576,4,0)</f>
        <v>VO68262436
stare</v>
      </c>
      <c r="E26" s="182" t="str">
        <f>VLOOKUP($B26,'Sledovanie čerpania rozpočtu'!$1:$1048576,3,0)</f>
        <v>994 - Náklady na externé odborné znalosti a služby 21+</v>
      </c>
      <c r="F26" s="183">
        <v>17040</v>
      </c>
      <c r="G26" s="183">
        <v>17040</v>
      </c>
      <c r="H26" s="184"/>
      <c r="I26" s="185"/>
      <c r="J26" s="186">
        <f t="shared" si="0"/>
        <v>0</v>
      </c>
    </row>
    <row r="27" spans="1:11" x14ac:dyDescent="0.25">
      <c r="A27" s="187">
        <v>9004</v>
      </c>
      <c r="B27" s="188" t="s">
        <v>94</v>
      </c>
      <c r="C27" s="189" t="str">
        <f>VLOOKUP($B27,'Sledovanie čerpania rozpočtu'!$1:$1048576,2,0)</f>
        <v>Odborný zamestnanec („OZ“) Dátový špecialista</v>
      </c>
      <c r="D27" s="190">
        <f>VLOOKUP($B27,'Sledovanie čerpania rozpočtu'!$1:$1048576,4,0)</f>
        <v>0</v>
      </c>
      <c r="E27" s="190" t="str">
        <f>VLOOKUP($B27,'Sledovanie čerpania rozpočtu'!$1:$1048576,3,0)</f>
        <v>992 - Náklady na zamestnancov 21+</v>
      </c>
      <c r="F27" s="191">
        <v>1775.52</v>
      </c>
      <c r="G27" s="191">
        <v>1775.52</v>
      </c>
      <c r="H27" s="192">
        <v>144</v>
      </c>
      <c r="I27" s="192">
        <v>144</v>
      </c>
      <c r="J27" s="193">
        <f t="shared" si="0"/>
        <v>0</v>
      </c>
      <c r="K27" s="111" t="s">
        <v>123</v>
      </c>
    </row>
    <row r="28" spans="1:11" x14ac:dyDescent="0.25">
      <c r="A28" s="194">
        <v>9004</v>
      </c>
      <c r="B28" s="195" t="s">
        <v>90</v>
      </c>
      <c r="C28" s="196" t="str">
        <f>VLOOKUP($B28,'Sledovanie čerpania rozpočtu'!$1:$1048576,2,0)</f>
        <v>Odborný zamestnanec („OZ“)  Vývojár hardvéru</v>
      </c>
      <c r="D28" s="197">
        <f>VLOOKUP($B28,'Sledovanie čerpania rozpočtu'!$1:$1048576,4,0)</f>
        <v>0</v>
      </c>
      <c r="E28" s="197" t="str">
        <f>VLOOKUP($B28,'Sledovanie čerpania rozpočtu'!$1:$1048576,3,0)</f>
        <v>992 - Náklady na zamestnancov 21+</v>
      </c>
      <c r="F28" s="198">
        <v>1775.52</v>
      </c>
      <c r="G28" s="198">
        <v>1775.52</v>
      </c>
      <c r="H28" s="199">
        <v>144</v>
      </c>
      <c r="I28" s="199">
        <v>144</v>
      </c>
      <c r="J28" s="200">
        <f t="shared" si="0"/>
        <v>0</v>
      </c>
      <c r="K28" s="111" t="s">
        <v>123</v>
      </c>
    </row>
    <row r="29" spans="1:11" x14ac:dyDescent="0.25">
      <c r="A29" s="194">
        <v>9004</v>
      </c>
      <c r="B29" s="195" t="s">
        <v>95</v>
      </c>
      <c r="C29" s="196" t="str">
        <f>VLOOKUP($B29,'Sledovanie čerpania rozpočtu'!$1:$1048576,2,0)</f>
        <v>Odborný zamestnanec („OZ“) Technik IT</v>
      </c>
      <c r="D29" s="197">
        <f>VLOOKUP($B29,'Sledovanie čerpania rozpočtu'!$1:$1048576,4,0)</f>
        <v>0</v>
      </c>
      <c r="E29" s="197" t="str">
        <f>VLOOKUP($B29,'Sledovanie čerpania rozpočtu'!$1:$1048576,3,0)</f>
        <v>992 - Náklady na zamestnancov 21+</v>
      </c>
      <c r="F29" s="198">
        <v>1775.52</v>
      </c>
      <c r="G29" s="198">
        <v>1775.52</v>
      </c>
      <c r="H29" s="199">
        <v>144</v>
      </c>
      <c r="I29" s="199">
        <v>144</v>
      </c>
      <c r="J29" s="200">
        <f t="shared" si="0"/>
        <v>0</v>
      </c>
      <c r="K29" s="111" t="s">
        <v>123</v>
      </c>
    </row>
    <row r="30" spans="1:11" x14ac:dyDescent="0.25">
      <c r="A30" s="194">
        <v>9004</v>
      </c>
      <c r="B30" s="195" t="s">
        <v>92</v>
      </c>
      <c r="C30" s="196" t="str">
        <f>VLOOKUP($B30,'Sledovanie čerpania rozpočtu'!$1:$1048576,2,0)</f>
        <v>Odborný zamestnanec („OZ“) Dizajnér aplikácií</v>
      </c>
      <c r="D30" s="197">
        <f>VLOOKUP($B30,'Sledovanie čerpania rozpočtu'!$1:$1048576,4,0)</f>
        <v>0</v>
      </c>
      <c r="E30" s="197" t="str">
        <f>VLOOKUP($B30,'Sledovanie čerpania rozpočtu'!$1:$1048576,3,0)</f>
        <v>992 - Náklady na zamestnancov 21+</v>
      </c>
      <c r="F30" s="198">
        <v>1775.52</v>
      </c>
      <c r="G30" s="198">
        <v>1775.52</v>
      </c>
      <c r="H30" s="199">
        <v>144</v>
      </c>
      <c r="I30" s="199">
        <v>144</v>
      </c>
      <c r="J30" s="200">
        <f t="shared" si="0"/>
        <v>0</v>
      </c>
      <c r="K30" s="111" t="s">
        <v>123</v>
      </c>
    </row>
    <row r="31" spans="1:11" x14ac:dyDescent="0.25">
      <c r="A31" s="194">
        <v>9004</v>
      </c>
      <c r="B31" s="195" t="s">
        <v>91</v>
      </c>
      <c r="C31" s="196" t="str">
        <f>VLOOKUP($B31,'Sledovanie čerpania rozpočtu'!$1:$1048576,2,0)</f>
        <v>Odborný zamestnanec („OZ“) Vývojár softwéru</v>
      </c>
      <c r="D31" s="197">
        <f>VLOOKUP($B31,'Sledovanie čerpania rozpočtu'!$1:$1048576,4,0)</f>
        <v>0</v>
      </c>
      <c r="E31" s="197" t="str">
        <f>VLOOKUP($B31,'Sledovanie čerpania rozpočtu'!$1:$1048576,3,0)</f>
        <v>992 - Náklady na zamestnancov 21+</v>
      </c>
      <c r="F31" s="198">
        <v>1775.52</v>
      </c>
      <c r="G31" s="198">
        <v>1775.52</v>
      </c>
      <c r="H31" s="199">
        <v>144</v>
      </c>
      <c r="I31" s="199">
        <v>144</v>
      </c>
      <c r="J31" s="200">
        <f t="shared" si="0"/>
        <v>0</v>
      </c>
      <c r="K31" s="111" t="s">
        <v>123</v>
      </c>
    </row>
    <row r="32" spans="1:11" ht="22.5" x14ac:dyDescent="0.25">
      <c r="A32" s="194">
        <v>9004</v>
      </c>
      <c r="B32" s="195" t="s">
        <v>93</v>
      </c>
      <c r="C32" s="196" t="str">
        <f>VLOOKUP($B32,'Sledovanie čerpania rozpočtu'!$1:$1048576,2,0)</f>
        <v>Odborný zamestnanec („OZ“) Grafický a web  dizajnér</v>
      </c>
      <c r="D32" s="197">
        <f>VLOOKUP($B32,'Sledovanie čerpania rozpočtu'!$1:$1048576,4,0)</f>
        <v>0</v>
      </c>
      <c r="E32" s="197" t="str">
        <f>VLOOKUP($B32,'Sledovanie čerpania rozpočtu'!$1:$1048576,3,0)</f>
        <v>992 - Náklady na zamestnancov 21+</v>
      </c>
      <c r="F32" s="198">
        <v>1775.52</v>
      </c>
      <c r="G32" s="198">
        <v>1775.52</v>
      </c>
      <c r="H32" s="201">
        <v>144</v>
      </c>
      <c r="I32" s="201">
        <v>144</v>
      </c>
      <c r="J32" s="200">
        <f t="shared" si="0"/>
        <v>0</v>
      </c>
      <c r="K32" s="111" t="s">
        <v>123</v>
      </c>
    </row>
    <row r="33" spans="1:12" x14ac:dyDescent="0.25">
      <c r="A33" s="194">
        <v>9004</v>
      </c>
      <c r="B33" s="195" t="s">
        <v>96</v>
      </c>
      <c r="C33" s="196" t="str">
        <f>VLOOKUP($B33,'Sledovanie čerpania rozpočtu'!$1:$1048576,2,0)</f>
        <v>Realizátor aktivít („RA“) Lektor</v>
      </c>
      <c r="D33" s="197">
        <f>VLOOKUP($B33,'Sledovanie čerpania rozpočtu'!$1:$1048576,4,0)</f>
        <v>0</v>
      </c>
      <c r="E33" s="197" t="str">
        <f>VLOOKUP($B33,'Sledovanie čerpania rozpočtu'!$1:$1048576,3,0)</f>
        <v>992 - Náklady na zamestnancov 21+</v>
      </c>
      <c r="F33" s="198">
        <v>1762.56</v>
      </c>
      <c r="G33" s="198">
        <v>1762.56</v>
      </c>
      <c r="H33" s="201">
        <v>144</v>
      </c>
      <c r="I33" s="201">
        <v>144</v>
      </c>
      <c r="J33" s="200">
        <f t="shared" si="0"/>
        <v>0</v>
      </c>
      <c r="K33" s="111" t="s">
        <v>123</v>
      </c>
    </row>
    <row r="34" spans="1:12" x14ac:dyDescent="0.25">
      <c r="A34" s="194">
        <v>9004</v>
      </c>
      <c r="B34" s="195" t="s">
        <v>90</v>
      </c>
      <c r="C34" s="196" t="str">
        <f>VLOOKUP($B34,'Sledovanie čerpania rozpočtu'!$1:$1048576,2,0)</f>
        <v>Odborný zamestnanec („OZ“)  Vývojár hardvéru</v>
      </c>
      <c r="D34" s="197">
        <f>VLOOKUP($B34,'Sledovanie čerpania rozpočtu'!$1:$1048576,4,0)</f>
        <v>0</v>
      </c>
      <c r="E34" s="197" t="str">
        <f>VLOOKUP($B34,'Sledovanie čerpania rozpočtu'!$1:$1048576,3,0)</f>
        <v>992 - Náklady na zamestnancov 21+</v>
      </c>
      <c r="F34" s="198">
        <v>2268.7199999999998</v>
      </c>
      <c r="G34" s="198">
        <v>2268.7199999999998</v>
      </c>
      <c r="H34" s="201">
        <v>184</v>
      </c>
      <c r="I34" s="201">
        <v>184</v>
      </c>
      <c r="J34" s="200">
        <f t="shared" si="0"/>
        <v>0</v>
      </c>
      <c r="K34" s="111" t="s">
        <v>122</v>
      </c>
      <c r="L34" s="82"/>
    </row>
    <row r="35" spans="1:12" x14ac:dyDescent="0.25">
      <c r="A35" s="194">
        <v>9004</v>
      </c>
      <c r="B35" s="195" t="s">
        <v>94</v>
      </c>
      <c r="C35" s="196" t="str">
        <f>VLOOKUP($B35,'Sledovanie čerpania rozpočtu'!$1:$1048576,2,0)</f>
        <v>Odborný zamestnanec („OZ“) Dátový špecialista</v>
      </c>
      <c r="D35" s="197">
        <f>VLOOKUP($B35,'Sledovanie čerpania rozpočtu'!$1:$1048576,4,0)</f>
        <v>0</v>
      </c>
      <c r="E35" s="197" t="str">
        <f>VLOOKUP($B35,'Sledovanie čerpania rozpočtu'!$1:$1048576,3,0)</f>
        <v>992 - Náklady na zamestnancov 21+</v>
      </c>
      <c r="F35" s="198">
        <v>2268.7199999999998</v>
      </c>
      <c r="G35" s="198">
        <v>2268.7199999999998</v>
      </c>
      <c r="H35" s="201">
        <v>184</v>
      </c>
      <c r="I35" s="201">
        <v>184</v>
      </c>
      <c r="J35" s="200">
        <f t="shared" si="0"/>
        <v>0</v>
      </c>
      <c r="K35" s="111" t="s">
        <v>122</v>
      </c>
    </row>
    <row r="36" spans="1:12" x14ac:dyDescent="0.25">
      <c r="A36" s="194">
        <v>9004</v>
      </c>
      <c r="B36" s="195" t="s">
        <v>95</v>
      </c>
      <c r="C36" s="196" t="str">
        <f>VLOOKUP($B36,'Sledovanie čerpania rozpočtu'!$1:$1048576,2,0)</f>
        <v>Odborný zamestnanec („OZ“) Technik IT</v>
      </c>
      <c r="D36" s="197">
        <f>VLOOKUP($B36,'Sledovanie čerpania rozpočtu'!$1:$1048576,4,0)</f>
        <v>0</v>
      </c>
      <c r="E36" s="197" t="str">
        <f>VLOOKUP($B36,'Sledovanie čerpania rozpočtu'!$1:$1048576,3,0)</f>
        <v>992 - Náklady na zamestnancov 21+</v>
      </c>
      <c r="F36" s="198">
        <v>2268.7199999999998</v>
      </c>
      <c r="G36" s="198">
        <v>2268.7199999999998</v>
      </c>
      <c r="H36" s="201">
        <v>184</v>
      </c>
      <c r="I36" s="201">
        <v>184</v>
      </c>
      <c r="J36" s="200">
        <f t="shared" si="0"/>
        <v>0</v>
      </c>
      <c r="K36" s="111" t="s">
        <v>122</v>
      </c>
    </row>
    <row r="37" spans="1:12" x14ac:dyDescent="0.25">
      <c r="A37" s="194">
        <v>9004</v>
      </c>
      <c r="B37" s="195" t="s">
        <v>92</v>
      </c>
      <c r="C37" s="196" t="str">
        <f>VLOOKUP($B37,'Sledovanie čerpania rozpočtu'!$1:$1048576,2,0)</f>
        <v>Odborný zamestnanec („OZ“) Dizajnér aplikácií</v>
      </c>
      <c r="D37" s="197">
        <f>VLOOKUP($B37,'Sledovanie čerpania rozpočtu'!$1:$1048576,4,0)</f>
        <v>0</v>
      </c>
      <c r="E37" s="197" t="str">
        <f>VLOOKUP($B37,'Sledovanie čerpania rozpočtu'!$1:$1048576,3,0)</f>
        <v>992 - Náklady na zamestnancov 21+</v>
      </c>
      <c r="F37" s="198">
        <v>2268.7199999999998</v>
      </c>
      <c r="G37" s="198">
        <v>2268.7199999999998</v>
      </c>
      <c r="H37" s="201">
        <v>184</v>
      </c>
      <c r="I37" s="201">
        <v>184</v>
      </c>
      <c r="J37" s="200">
        <f t="shared" si="0"/>
        <v>0</v>
      </c>
      <c r="K37" s="111" t="s">
        <v>122</v>
      </c>
    </row>
    <row r="38" spans="1:12" ht="22.5" x14ac:dyDescent="0.25">
      <c r="A38" s="194">
        <v>9004</v>
      </c>
      <c r="B38" s="195" t="s">
        <v>93</v>
      </c>
      <c r="C38" s="196" t="str">
        <f>VLOOKUP($B38,'Sledovanie čerpania rozpočtu'!$1:$1048576,2,0)</f>
        <v>Odborný zamestnanec („OZ“) Grafický a web  dizajnér</v>
      </c>
      <c r="D38" s="197">
        <f>VLOOKUP($B38,'Sledovanie čerpania rozpočtu'!$1:$1048576,4,0)</f>
        <v>0</v>
      </c>
      <c r="E38" s="197" t="str">
        <f>VLOOKUP($B38,'Sledovanie čerpania rozpočtu'!$1:$1048576,3,0)</f>
        <v>992 - Náklady na zamestnancov 21+</v>
      </c>
      <c r="F38" s="198">
        <v>2268.7199999999998</v>
      </c>
      <c r="G38" s="198">
        <v>2268.7199999999998</v>
      </c>
      <c r="H38" s="201">
        <v>184</v>
      </c>
      <c r="I38" s="201">
        <v>184</v>
      </c>
      <c r="J38" s="200">
        <f t="shared" si="0"/>
        <v>0</v>
      </c>
      <c r="K38" s="111" t="s">
        <v>122</v>
      </c>
    </row>
    <row r="39" spans="1:12" x14ac:dyDescent="0.25">
      <c r="A39" s="194">
        <v>9004</v>
      </c>
      <c r="B39" s="195" t="s">
        <v>91</v>
      </c>
      <c r="C39" s="196" t="str">
        <f>VLOOKUP($B39,'Sledovanie čerpania rozpočtu'!$1:$1048576,2,0)</f>
        <v>Odborný zamestnanec („OZ“) Vývojár softwéru</v>
      </c>
      <c r="D39" s="197">
        <f>VLOOKUP($B39,'Sledovanie čerpania rozpočtu'!$1:$1048576,4,0)</f>
        <v>0</v>
      </c>
      <c r="E39" s="197" t="str">
        <f>VLOOKUP($B39,'Sledovanie čerpania rozpočtu'!$1:$1048576,3,0)</f>
        <v>992 - Náklady na zamestnancov 21+</v>
      </c>
      <c r="F39" s="198">
        <v>2268.7199999999998</v>
      </c>
      <c r="G39" s="198">
        <v>2268.7199999999998</v>
      </c>
      <c r="H39" s="201">
        <v>184</v>
      </c>
      <c r="I39" s="201">
        <v>184</v>
      </c>
      <c r="J39" s="200">
        <f t="shared" si="0"/>
        <v>0</v>
      </c>
      <c r="K39" s="111" t="s">
        <v>122</v>
      </c>
    </row>
    <row r="40" spans="1:12" x14ac:dyDescent="0.25">
      <c r="A40" s="194">
        <v>9004</v>
      </c>
      <c r="B40" s="195" t="s">
        <v>96</v>
      </c>
      <c r="C40" s="196" t="str">
        <f>VLOOKUP($B40,'Sledovanie čerpania rozpočtu'!$1:$1048576,2,0)</f>
        <v>Realizátor aktivít („RA“) Lektor</v>
      </c>
      <c r="D40" s="197">
        <f>VLOOKUP($B40,'Sledovanie čerpania rozpočtu'!$1:$1048576,4,0)</f>
        <v>0</v>
      </c>
      <c r="E40" s="197" t="str">
        <f>VLOOKUP($B40,'Sledovanie čerpania rozpočtu'!$1:$1048576,3,0)</f>
        <v>992 - Náklady na zamestnancov 21+</v>
      </c>
      <c r="F40" s="198">
        <v>2252.16</v>
      </c>
      <c r="G40" s="198">
        <v>2252.16</v>
      </c>
      <c r="H40" s="201">
        <v>184</v>
      </c>
      <c r="I40" s="201">
        <v>184</v>
      </c>
      <c r="J40" s="200">
        <f t="shared" si="0"/>
        <v>0</v>
      </c>
      <c r="K40" s="111" t="s">
        <v>122</v>
      </c>
    </row>
    <row r="41" spans="1:12" x14ac:dyDescent="0.25">
      <c r="A41" s="194">
        <v>9004</v>
      </c>
      <c r="B41" s="195" t="s">
        <v>88</v>
      </c>
      <c r="C41" s="196" t="str">
        <f>VLOOKUP($B41,'Sledovanie čerpania rozpočtu'!$1:$1048576,2,0)</f>
        <v>Údržbár/ Správca objektu/ pomocný technik</v>
      </c>
      <c r="D41" s="197">
        <f>VLOOKUP($B41,'Sledovanie čerpania rozpočtu'!$1:$1048576,4,0)</f>
        <v>0</v>
      </c>
      <c r="E41" s="197" t="str">
        <f>VLOOKUP($B41,'Sledovanie čerpania rozpočtu'!$1:$1048576,3,0)</f>
        <v>992 - Náklady na zamestnancov 21+</v>
      </c>
      <c r="F41" s="198">
        <v>1551.12</v>
      </c>
      <c r="G41" s="198">
        <v>1551.12</v>
      </c>
      <c r="H41" s="201">
        <v>184</v>
      </c>
      <c r="I41" s="201">
        <v>184</v>
      </c>
      <c r="J41" s="200">
        <f t="shared" si="0"/>
        <v>0</v>
      </c>
      <c r="K41" s="111" t="s">
        <v>122</v>
      </c>
    </row>
    <row r="42" spans="1:12" ht="22.5" x14ac:dyDescent="0.25">
      <c r="A42" s="194">
        <v>9004</v>
      </c>
      <c r="B42" s="195" t="s">
        <v>97</v>
      </c>
      <c r="C42" s="196" t="str">
        <f>VLOOKUP($B42,'Sledovanie čerpania rozpočtu'!$1:$1048576,2,0)</f>
        <v>Odborný zamestnanec („OZ“) Marketingový špecialista</v>
      </c>
      <c r="D42" s="197">
        <f>VLOOKUP($B42,'Sledovanie čerpania rozpočtu'!$1:$1048576,4,0)</f>
        <v>0</v>
      </c>
      <c r="E42" s="197" t="str">
        <f>VLOOKUP($B42,'Sledovanie čerpania rozpočtu'!$1:$1048576,3,0)</f>
        <v>992 - Náklady na zamestnancov 21+</v>
      </c>
      <c r="F42" s="198">
        <v>2268.7199999999998</v>
      </c>
      <c r="G42" s="198">
        <v>2268.7199999999998</v>
      </c>
      <c r="H42" s="201">
        <v>184</v>
      </c>
      <c r="I42" s="201">
        <v>184</v>
      </c>
      <c r="J42" s="200">
        <f t="shared" si="0"/>
        <v>0</v>
      </c>
      <c r="K42" s="111" t="s">
        <v>122</v>
      </c>
    </row>
    <row r="43" spans="1:12" ht="22.5" x14ac:dyDescent="0.25">
      <c r="A43" s="194">
        <v>9004</v>
      </c>
      <c r="B43" s="195" t="s">
        <v>85</v>
      </c>
      <c r="C43" s="196" t="str">
        <f>VLOOKUP($B43,'Sledovanie čerpania rozpočtu'!$1:$1048576,2,0)</f>
        <v>Odborný zamestnanec („OZ“)  Geodet, kartograf a fotogrameter</v>
      </c>
      <c r="D43" s="197">
        <f>VLOOKUP($B43,'Sledovanie čerpania rozpočtu'!$1:$1048576,4,0)</f>
        <v>0</v>
      </c>
      <c r="E43" s="197" t="str">
        <f>VLOOKUP($B43,'Sledovanie čerpania rozpočtu'!$1:$1048576,3,0)</f>
        <v>992 - Náklady na zamestnancov 21+</v>
      </c>
      <c r="F43" s="198">
        <v>2268.7199999999998</v>
      </c>
      <c r="G43" s="198">
        <v>2268.7199999999998</v>
      </c>
      <c r="H43" s="201">
        <v>184</v>
      </c>
      <c r="I43" s="201">
        <v>184</v>
      </c>
      <c r="J43" s="200">
        <f t="shared" si="0"/>
        <v>0</v>
      </c>
      <c r="K43" s="111" t="s">
        <v>122</v>
      </c>
    </row>
    <row r="44" spans="1:12" x14ac:dyDescent="0.25">
      <c r="A44" s="194">
        <v>9004</v>
      </c>
      <c r="B44" s="195" t="s">
        <v>87</v>
      </c>
      <c r="C44" s="196" t="str">
        <f>VLOOKUP($B44,'Sledovanie čerpania rozpočtu'!$1:$1048576,2,0)</f>
        <v>Odborný zamestnanec („OZ“) Botanik</v>
      </c>
      <c r="D44" s="197">
        <f>VLOOKUP($B44,'Sledovanie čerpania rozpočtu'!$1:$1048576,4,0)</f>
        <v>0</v>
      </c>
      <c r="E44" s="197" t="str">
        <f>VLOOKUP($B44,'Sledovanie čerpania rozpočtu'!$1:$1048576,3,0)</f>
        <v>992 - Náklady na zamestnancov 21+</v>
      </c>
      <c r="F44" s="198">
        <v>2268.7199999999998</v>
      </c>
      <c r="G44" s="198">
        <v>2268.7199999999998</v>
      </c>
      <c r="H44" s="201">
        <v>184</v>
      </c>
      <c r="I44" s="201">
        <v>184</v>
      </c>
      <c r="J44" s="200">
        <f t="shared" si="0"/>
        <v>0</v>
      </c>
      <c r="K44" s="111" t="s">
        <v>122</v>
      </c>
    </row>
    <row r="45" spans="1:12" ht="22.5" x14ac:dyDescent="0.25">
      <c r="A45" s="194">
        <v>9004</v>
      </c>
      <c r="B45" s="195" t="s">
        <v>86</v>
      </c>
      <c r="C45" s="196" t="str">
        <f>VLOOKUP($B45,'Sledovanie čerpania rozpočtu'!$1:$1048576,2,0)</f>
        <v>Realizátor aktivít („RA“) Pilot UAV, UAS, drony, AV 1</v>
      </c>
      <c r="D45" s="197">
        <f>VLOOKUP($B45,'Sledovanie čerpania rozpočtu'!$1:$1048576,4,0)</f>
        <v>0</v>
      </c>
      <c r="E45" s="197" t="str">
        <f>VLOOKUP($B45,'Sledovanie čerpania rozpočtu'!$1:$1048576,3,0)</f>
        <v>992 - Náklady na zamestnancov 21+</v>
      </c>
      <c r="F45" s="198">
        <v>2252.16</v>
      </c>
      <c r="G45" s="198">
        <v>2252.16</v>
      </c>
      <c r="H45" s="201">
        <v>184</v>
      </c>
      <c r="I45" s="201">
        <v>184</v>
      </c>
      <c r="J45" s="200">
        <f t="shared" si="0"/>
        <v>0</v>
      </c>
      <c r="K45" s="111" t="s">
        <v>122</v>
      </c>
    </row>
    <row r="46" spans="1:12" x14ac:dyDescent="0.25">
      <c r="A46" s="194">
        <v>9004</v>
      </c>
      <c r="B46" s="195" t="s">
        <v>90</v>
      </c>
      <c r="C46" s="196" t="str">
        <f>VLOOKUP($B46,'Sledovanie čerpania rozpočtu'!$1:$1048576,2,0)</f>
        <v>Odborný zamestnanec („OZ“)  Vývojár hardvéru</v>
      </c>
      <c r="D46" s="197">
        <f>VLOOKUP($B46,'Sledovanie čerpania rozpočtu'!$1:$1048576,4,0)</f>
        <v>0</v>
      </c>
      <c r="E46" s="197" t="str">
        <f>VLOOKUP($B46,'Sledovanie čerpania rozpočtu'!$1:$1048576,3,0)</f>
        <v>992 - Náklady na zamestnancov 21+</v>
      </c>
      <c r="F46" s="198">
        <v>1972.8</v>
      </c>
      <c r="G46" s="198">
        <v>1972.8</v>
      </c>
      <c r="H46" s="201">
        <v>160</v>
      </c>
      <c r="I46" s="201">
        <v>160</v>
      </c>
      <c r="J46" s="200">
        <f t="shared" si="0"/>
        <v>0</v>
      </c>
      <c r="K46" s="111" t="s">
        <v>121</v>
      </c>
    </row>
    <row r="47" spans="1:12" x14ac:dyDescent="0.25">
      <c r="A47" s="194">
        <v>9004</v>
      </c>
      <c r="B47" s="195" t="s">
        <v>95</v>
      </c>
      <c r="C47" s="196" t="str">
        <f>VLOOKUP($B47,'Sledovanie čerpania rozpočtu'!$1:$1048576,2,0)</f>
        <v>Odborný zamestnanec („OZ“) Technik IT</v>
      </c>
      <c r="D47" s="197">
        <f>VLOOKUP($B47,'Sledovanie čerpania rozpočtu'!$1:$1048576,4,0)</f>
        <v>0</v>
      </c>
      <c r="E47" s="197" t="str">
        <f>VLOOKUP($B47,'Sledovanie čerpania rozpočtu'!$1:$1048576,3,0)</f>
        <v>992 - Náklady na zamestnancov 21+</v>
      </c>
      <c r="F47" s="198">
        <v>1972.8</v>
      </c>
      <c r="G47" s="198">
        <v>1972.8</v>
      </c>
      <c r="H47" s="201">
        <v>160</v>
      </c>
      <c r="I47" s="201">
        <v>160</v>
      </c>
      <c r="J47" s="200">
        <f t="shared" si="0"/>
        <v>0</v>
      </c>
      <c r="K47" s="111" t="s">
        <v>121</v>
      </c>
    </row>
    <row r="48" spans="1:12" x14ac:dyDescent="0.25">
      <c r="A48" s="194">
        <v>9004</v>
      </c>
      <c r="B48" s="195" t="s">
        <v>88</v>
      </c>
      <c r="C48" s="196" t="str">
        <f>VLOOKUP($B48,'Sledovanie čerpania rozpočtu'!$1:$1048576,2,0)</f>
        <v>Údržbár/ Správca objektu/ pomocný technik</v>
      </c>
      <c r="D48" s="197">
        <f>VLOOKUP($B48,'Sledovanie čerpania rozpočtu'!$1:$1048576,4,0)</f>
        <v>0</v>
      </c>
      <c r="E48" s="197" t="str">
        <f>VLOOKUP($B48,'Sledovanie čerpania rozpočtu'!$1:$1048576,3,0)</f>
        <v>992 - Náklady na zamestnancov 21+</v>
      </c>
      <c r="F48" s="198">
        <v>1348.8</v>
      </c>
      <c r="G48" s="198">
        <v>1348.8</v>
      </c>
      <c r="H48" s="201">
        <v>160</v>
      </c>
      <c r="I48" s="201">
        <v>160</v>
      </c>
      <c r="J48" s="200">
        <f t="shared" si="0"/>
        <v>0</v>
      </c>
      <c r="K48" s="111" t="s">
        <v>121</v>
      </c>
    </row>
    <row r="49" spans="1:11" x14ac:dyDescent="0.25">
      <c r="A49" s="194">
        <v>9004</v>
      </c>
      <c r="B49" s="195" t="s">
        <v>94</v>
      </c>
      <c r="C49" s="196" t="str">
        <f>VLOOKUP($B49,'Sledovanie čerpania rozpočtu'!$1:$1048576,2,0)</f>
        <v>Odborný zamestnanec („OZ“) Dátový špecialista</v>
      </c>
      <c r="D49" s="197">
        <f>VLOOKUP($B49,'Sledovanie čerpania rozpočtu'!$1:$1048576,4,0)</f>
        <v>0</v>
      </c>
      <c r="E49" s="197" t="str">
        <f>VLOOKUP($B49,'Sledovanie čerpania rozpočtu'!$1:$1048576,3,0)</f>
        <v>992 - Náklady na zamestnancov 21+</v>
      </c>
      <c r="F49" s="198">
        <v>1972.8</v>
      </c>
      <c r="G49" s="198">
        <v>1972.8</v>
      </c>
      <c r="H49" s="201">
        <v>160</v>
      </c>
      <c r="I49" s="201">
        <v>160</v>
      </c>
      <c r="J49" s="200">
        <f t="shared" si="0"/>
        <v>0</v>
      </c>
      <c r="K49" s="111" t="s">
        <v>121</v>
      </c>
    </row>
    <row r="50" spans="1:11" x14ac:dyDescent="0.25">
      <c r="A50" s="194">
        <v>9004</v>
      </c>
      <c r="B50" s="195" t="s">
        <v>92</v>
      </c>
      <c r="C50" s="196" t="str">
        <f>VLOOKUP($B50,'Sledovanie čerpania rozpočtu'!$1:$1048576,2,0)</f>
        <v>Odborný zamestnanec („OZ“) Dizajnér aplikácií</v>
      </c>
      <c r="D50" s="197">
        <f>VLOOKUP($B50,'Sledovanie čerpania rozpočtu'!$1:$1048576,4,0)</f>
        <v>0</v>
      </c>
      <c r="E50" s="197" t="str">
        <f>VLOOKUP($B50,'Sledovanie čerpania rozpočtu'!$1:$1048576,3,0)</f>
        <v>992 - Náklady na zamestnancov 21+</v>
      </c>
      <c r="F50" s="198">
        <v>1972.8</v>
      </c>
      <c r="G50" s="198">
        <v>1972.8</v>
      </c>
      <c r="H50" s="201">
        <v>160</v>
      </c>
      <c r="I50" s="201">
        <v>160</v>
      </c>
      <c r="J50" s="200">
        <f t="shared" si="0"/>
        <v>0</v>
      </c>
      <c r="K50" s="111" t="s">
        <v>121</v>
      </c>
    </row>
    <row r="51" spans="1:11" ht="22.5" x14ac:dyDescent="0.25">
      <c r="A51" s="194">
        <v>9004</v>
      </c>
      <c r="B51" s="195" t="s">
        <v>93</v>
      </c>
      <c r="C51" s="196" t="str">
        <f>VLOOKUP($B51,'Sledovanie čerpania rozpočtu'!$1:$1048576,2,0)</f>
        <v>Odborný zamestnanec („OZ“) Grafický a web  dizajnér</v>
      </c>
      <c r="D51" s="197">
        <f>VLOOKUP($B51,'Sledovanie čerpania rozpočtu'!$1:$1048576,4,0)</f>
        <v>0</v>
      </c>
      <c r="E51" s="197" t="str">
        <f>VLOOKUP($B51,'Sledovanie čerpania rozpočtu'!$1:$1048576,3,0)</f>
        <v>992 - Náklady na zamestnancov 21+</v>
      </c>
      <c r="F51" s="198">
        <v>1972.8</v>
      </c>
      <c r="G51" s="198">
        <v>1972.8</v>
      </c>
      <c r="H51" s="201">
        <v>160</v>
      </c>
      <c r="I51" s="201">
        <v>160</v>
      </c>
      <c r="J51" s="200">
        <f t="shared" si="0"/>
        <v>0</v>
      </c>
      <c r="K51" s="111" t="s">
        <v>121</v>
      </c>
    </row>
    <row r="52" spans="1:11" x14ac:dyDescent="0.25">
      <c r="A52" s="194">
        <v>9004</v>
      </c>
      <c r="B52" s="195" t="s">
        <v>91</v>
      </c>
      <c r="C52" s="196" t="str">
        <f>VLOOKUP($B52,'Sledovanie čerpania rozpočtu'!$1:$1048576,2,0)</f>
        <v>Odborný zamestnanec („OZ“) Vývojár softwéru</v>
      </c>
      <c r="D52" s="197">
        <f>VLOOKUP($B53,'Sledovanie čerpania rozpočtu'!$1:$1048576,4,0)</f>
        <v>0</v>
      </c>
      <c r="E52" s="197" t="str">
        <f>VLOOKUP($B53,'Sledovanie čerpania rozpočtu'!$1:$1048576,3,0)</f>
        <v>992 - Náklady na zamestnancov 21+</v>
      </c>
      <c r="F52" s="198">
        <v>1972.8</v>
      </c>
      <c r="G52" s="198">
        <v>1972.8</v>
      </c>
      <c r="H52" s="201">
        <v>160</v>
      </c>
      <c r="I52" s="201">
        <v>160</v>
      </c>
      <c r="J52" s="200">
        <f t="shared" si="0"/>
        <v>0</v>
      </c>
      <c r="K52" s="111" t="s">
        <v>121</v>
      </c>
    </row>
    <row r="53" spans="1:11" x14ac:dyDescent="0.25">
      <c r="A53" s="194">
        <v>9004</v>
      </c>
      <c r="B53" s="195" t="s">
        <v>96</v>
      </c>
      <c r="C53" s="196" t="str">
        <f>VLOOKUP($B53,'Sledovanie čerpania rozpočtu'!$1:$1048576,2,0)</f>
        <v>Realizátor aktivít („RA“) Lektor</v>
      </c>
      <c r="D53" s="197">
        <f>VLOOKUP($B53,'Sledovanie čerpania rozpočtu'!$1:$1048576,4,0)</f>
        <v>0</v>
      </c>
      <c r="E53" s="197" t="str">
        <f>VLOOKUP($B53,'Sledovanie čerpania rozpočtu'!$1:$1048576,3,0)</f>
        <v>992 - Náklady na zamestnancov 21+</v>
      </c>
      <c r="F53" s="198">
        <v>1958.4</v>
      </c>
      <c r="G53" s="198">
        <v>1958.4</v>
      </c>
      <c r="H53" s="201">
        <v>160</v>
      </c>
      <c r="I53" s="201">
        <v>160</v>
      </c>
      <c r="J53" s="200">
        <f t="shared" si="0"/>
        <v>0</v>
      </c>
      <c r="K53" s="111" t="s">
        <v>121</v>
      </c>
    </row>
    <row r="54" spans="1:11" ht="22.5" x14ac:dyDescent="0.25">
      <c r="A54" s="194">
        <v>9004</v>
      </c>
      <c r="B54" s="195" t="s">
        <v>97</v>
      </c>
      <c r="C54" s="196" t="str">
        <f>VLOOKUP($B54,'Sledovanie čerpania rozpočtu'!$1:$1048576,2,0)</f>
        <v>Odborný zamestnanec („OZ“) Marketingový špecialista</v>
      </c>
      <c r="D54" s="197">
        <f>VLOOKUP($B54,'Sledovanie čerpania rozpočtu'!$1:$1048576,4,0)</f>
        <v>0</v>
      </c>
      <c r="E54" s="197" t="str">
        <f>VLOOKUP($B54,'Sledovanie čerpania rozpočtu'!$1:$1048576,3,0)</f>
        <v>992 - Náklady na zamestnancov 21+</v>
      </c>
      <c r="F54" s="198">
        <v>1972.8</v>
      </c>
      <c r="G54" s="198">
        <v>1972.8</v>
      </c>
      <c r="H54" s="201">
        <v>160</v>
      </c>
      <c r="I54" s="201">
        <v>160</v>
      </c>
      <c r="J54" s="200">
        <f t="shared" si="0"/>
        <v>0</v>
      </c>
      <c r="K54" s="111" t="s">
        <v>121</v>
      </c>
    </row>
    <row r="55" spans="1:11" ht="22.5" x14ac:dyDescent="0.25">
      <c r="A55" s="194">
        <v>9004</v>
      </c>
      <c r="B55" s="195" t="s">
        <v>85</v>
      </c>
      <c r="C55" s="196" t="str">
        <f>VLOOKUP($B55,'Sledovanie čerpania rozpočtu'!$1:$1048576,2,0)</f>
        <v>Odborný zamestnanec („OZ“)  Geodet, kartograf a fotogrameter</v>
      </c>
      <c r="D55" s="197">
        <f>VLOOKUP($B55,'Sledovanie čerpania rozpočtu'!$1:$1048576,4,0)</f>
        <v>0</v>
      </c>
      <c r="E55" s="197" t="str">
        <f>VLOOKUP($B55,'Sledovanie čerpania rozpočtu'!$1:$1048576,3,0)</f>
        <v>992 - Náklady na zamestnancov 21+</v>
      </c>
      <c r="F55" s="198">
        <v>1972.8</v>
      </c>
      <c r="G55" s="198">
        <v>1972.8</v>
      </c>
      <c r="H55" s="201">
        <v>160</v>
      </c>
      <c r="I55" s="201">
        <v>160</v>
      </c>
      <c r="J55" s="200">
        <f t="shared" si="0"/>
        <v>0</v>
      </c>
      <c r="K55" s="111" t="s">
        <v>121</v>
      </c>
    </row>
    <row r="56" spans="1:11" x14ac:dyDescent="0.25">
      <c r="A56" s="194">
        <v>9004</v>
      </c>
      <c r="B56" s="195" t="s">
        <v>87</v>
      </c>
      <c r="C56" s="196" t="str">
        <f>VLOOKUP($B56,'Sledovanie čerpania rozpočtu'!$1:$1048576,2,0)</f>
        <v>Odborný zamestnanec („OZ“) Botanik</v>
      </c>
      <c r="D56" s="197">
        <f>VLOOKUP($B56,'Sledovanie čerpania rozpočtu'!$1:$1048576,4,0)</f>
        <v>0</v>
      </c>
      <c r="E56" s="197" t="str">
        <f>VLOOKUP($B56,'Sledovanie čerpania rozpočtu'!$1:$1048576,3,0)</f>
        <v>992 - Náklady na zamestnancov 21+</v>
      </c>
      <c r="F56" s="198">
        <v>1972.8</v>
      </c>
      <c r="G56" s="198">
        <v>1972.8</v>
      </c>
      <c r="H56" s="201">
        <v>160</v>
      </c>
      <c r="I56" s="201">
        <v>160</v>
      </c>
      <c r="J56" s="200">
        <f t="shared" si="0"/>
        <v>0</v>
      </c>
      <c r="K56" s="111" t="s">
        <v>121</v>
      </c>
    </row>
    <row r="57" spans="1:11" ht="22.5" x14ac:dyDescent="0.25">
      <c r="A57" s="194">
        <v>9004</v>
      </c>
      <c r="B57" s="195" t="s">
        <v>86</v>
      </c>
      <c r="C57" s="196" t="str">
        <f>VLOOKUP($B57,'Sledovanie čerpania rozpočtu'!$1:$1048576,2,0)</f>
        <v>Realizátor aktivít („RA“) Pilot UAV, UAS, drony, AV 1</v>
      </c>
      <c r="D57" s="197">
        <f>VLOOKUP($B57,'Sledovanie čerpania rozpočtu'!$1:$1048576,4,0)</f>
        <v>0</v>
      </c>
      <c r="E57" s="197" t="str">
        <f>VLOOKUP($B57,'Sledovanie čerpania rozpočtu'!$1:$1048576,3,0)</f>
        <v>992 - Náklady na zamestnancov 21+</v>
      </c>
      <c r="F57" s="198">
        <v>1958.4</v>
      </c>
      <c r="G57" s="198">
        <v>1958.4</v>
      </c>
      <c r="H57" s="201">
        <v>160</v>
      </c>
      <c r="I57" s="201">
        <v>160</v>
      </c>
      <c r="J57" s="200">
        <f t="shared" si="0"/>
        <v>0</v>
      </c>
      <c r="K57" s="111" t="s">
        <v>121</v>
      </c>
    </row>
    <row r="58" spans="1:11" x14ac:dyDescent="0.25">
      <c r="A58" s="194">
        <v>9004</v>
      </c>
      <c r="B58" s="195" t="s">
        <v>115</v>
      </c>
      <c r="C58" s="196" t="str">
        <f>VLOOKUP($B58,'Sledovanie čerpania rozpočtu'!$1:$1048576,2,0)</f>
        <v>Kancelárske a adminsitratívne náklady</v>
      </c>
      <c r="D58" s="197">
        <f>VLOOKUP($B58,'Sledovanie čerpania rozpočtu'!$1:$1048576,4,0)</f>
        <v>0</v>
      </c>
      <c r="E58" s="197" t="str">
        <f>VLOOKUP($B58,'Sledovanie čerpania rozpočtu'!$1:$1048576,3,0)</f>
        <v>997 - Kancelárske, administratívne náklady 21+</v>
      </c>
      <c r="F58" s="198">
        <v>9286.56</v>
      </c>
      <c r="G58" s="198">
        <v>9286.56</v>
      </c>
      <c r="H58" s="201"/>
      <c r="I58" s="201"/>
      <c r="J58" s="200">
        <f t="shared" si="0"/>
        <v>0</v>
      </c>
    </row>
    <row r="59" spans="1:11" ht="15.75" thickBot="1" x14ac:dyDescent="0.3">
      <c r="A59" s="202">
        <v>9004</v>
      </c>
      <c r="B59" s="203" t="s">
        <v>116</v>
      </c>
      <c r="C59" s="204" t="str">
        <f>VLOOKUP($B59,'Sledovanie čerpania rozpočtu'!$1:$1048576,2,0)</f>
        <v>Cestovné náklady</v>
      </c>
      <c r="D59" s="205">
        <f>VLOOKUP($B59,'Sledovanie čerpania rozpočtu'!$1:$1048576,4,0)</f>
        <v>0</v>
      </c>
      <c r="E59" s="205" t="str">
        <f>VLOOKUP($B59,'Sledovanie čerpania rozpočtu'!$1:$1048576,3,0)</f>
        <v>993 - Cestovné náklady a náklady na ubytovanie 21+</v>
      </c>
      <c r="F59" s="206">
        <v>4333.7299999999996</v>
      </c>
      <c r="G59" s="206">
        <v>4333.7299999999996</v>
      </c>
      <c r="H59" s="207"/>
      <c r="I59" s="207"/>
      <c r="J59" s="208">
        <f t="shared" si="0"/>
        <v>0</v>
      </c>
    </row>
    <row r="60" spans="1:11" ht="15.75" thickBot="1" x14ac:dyDescent="0.3">
      <c r="A60" s="311">
        <v>9005</v>
      </c>
      <c r="B60" s="312"/>
      <c r="C60" s="313" t="e">
        <f>VLOOKUP($B60,'Sledovanie čerpania rozpočtu'!$1:$1048576,2,0)</f>
        <v>#N/A</v>
      </c>
      <c r="D60" s="314" t="e">
        <f>VLOOKUP($B60,'Sledovanie čerpania rozpočtu'!$1:$1048576,4,0)</f>
        <v>#N/A</v>
      </c>
      <c r="E60" s="314" t="e">
        <f>VLOOKUP($B60,'Sledovanie čerpania rozpočtu'!$1:$1048576,3,0)</f>
        <v>#N/A</v>
      </c>
      <c r="F60" s="315" t="s">
        <v>132</v>
      </c>
      <c r="G60" s="315"/>
      <c r="H60" s="311"/>
      <c r="I60" s="311"/>
      <c r="J60" s="316" t="e">
        <f t="shared" si="0"/>
        <v>#VALUE!</v>
      </c>
    </row>
    <row r="61" spans="1:11" x14ac:dyDescent="0.25">
      <c r="A61" s="317">
        <v>9006</v>
      </c>
      <c r="B61" s="318" t="s">
        <v>90</v>
      </c>
      <c r="C61" s="319" t="str">
        <f>VLOOKUP($B61,'Sledovanie čerpania rozpočtu'!$1:$1048576,2,0)</f>
        <v>Odborný zamestnanec („OZ“)  Vývojár hardvéru</v>
      </c>
      <c r="D61" s="320">
        <f>VLOOKUP($B61,'Sledovanie čerpania rozpočtu'!$1:$1048576,4,0)</f>
        <v>0</v>
      </c>
      <c r="E61" s="320" t="str">
        <f>VLOOKUP($B61,'Sledovanie čerpania rozpočtu'!$1:$1048576,3,0)</f>
        <v>992 - Náklady na zamestnancov 21+</v>
      </c>
      <c r="F61" s="321">
        <v>2071.44</v>
      </c>
      <c r="G61" s="321">
        <v>2071.44</v>
      </c>
      <c r="H61" s="322">
        <v>168</v>
      </c>
      <c r="I61" s="322">
        <v>168</v>
      </c>
      <c r="J61" s="323">
        <f t="shared" si="0"/>
        <v>0</v>
      </c>
      <c r="K61" s="111" t="s">
        <v>133</v>
      </c>
    </row>
    <row r="62" spans="1:11" x14ac:dyDescent="0.25">
      <c r="A62" s="149">
        <v>9006</v>
      </c>
      <c r="B62" s="150" t="s">
        <v>88</v>
      </c>
      <c r="C62" s="151" t="str">
        <f>VLOOKUP($B62,'Sledovanie čerpania rozpočtu'!$1:$1048576,2,0)</f>
        <v>Údržbár/ Správca objektu/ pomocný technik</v>
      </c>
      <c r="D62" s="152">
        <f>VLOOKUP($B62,'Sledovanie čerpania rozpočtu'!$1:$1048576,4,0)</f>
        <v>0</v>
      </c>
      <c r="E62" s="152" t="str">
        <f>VLOOKUP($B62,'Sledovanie čerpania rozpočtu'!$1:$1048576,3,0)</f>
        <v>992 - Náklady na zamestnancov 21+</v>
      </c>
      <c r="F62" s="308"/>
      <c r="G62" s="308"/>
      <c r="H62" s="307"/>
      <c r="I62" s="307"/>
      <c r="J62" s="155">
        <f t="shared" si="0"/>
        <v>0</v>
      </c>
      <c r="K62" s="111" t="s">
        <v>133</v>
      </c>
    </row>
    <row r="63" spans="1:11" x14ac:dyDescent="0.25">
      <c r="A63" s="324">
        <v>9006</v>
      </c>
      <c r="B63" s="275" t="s">
        <v>94</v>
      </c>
      <c r="C63" s="276" t="str">
        <f>VLOOKUP($B63,'Sledovanie čerpania rozpočtu'!$1:$1048576,2,0)</f>
        <v>Odborný zamestnanec („OZ“) Dátový špecialista</v>
      </c>
      <c r="D63" s="277">
        <f>VLOOKUP($B63,'Sledovanie čerpania rozpočtu'!$1:$1048576,4,0)</f>
        <v>0</v>
      </c>
      <c r="E63" s="277" t="str">
        <f>VLOOKUP($B63,'Sledovanie čerpania rozpočtu'!$1:$1048576,3,0)</f>
        <v>992 - Náklady na zamestnancov 21+</v>
      </c>
      <c r="F63" s="278">
        <v>2071.44</v>
      </c>
      <c r="G63" s="278">
        <v>2071.44</v>
      </c>
      <c r="H63" s="113">
        <v>168</v>
      </c>
      <c r="I63" s="113">
        <v>168</v>
      </c>
      <c r="J63" s="325">
        <f t="shared" si="0"/>
        <v>0</v>
      </c>
      <c r="K63" s="111" t="s">
        <v>133</v>
      </c>
    </row>
    <row r="64" spans="1:11" x14ac:dyDescent="0.25">
      <c r="A64" s="324">
        <v>9006</v>
      </c>
      <c r="B64" s="275" t="s">
        <v>95</v>
      </c>
      <c r="C64" s="276" t="str">
        <f>VLOOKUP($B64,'Sledovanie čerpania rozpočtu'!$1:$1048576,2,0)</f>
        <v>Odborný zamestnanec („OZ“) Technik IT</v>
      </c>
      <c r="D64" s="277">
        <f>VLOOKUP($B64,'Sledovanie čerpania rozpočtu'!$1:$1048576,4,0)</f>
        <v>0</v>
      </c>
      <c r="E64" s="277" t="str">
        <f>VLOOKUP($B64,'Sledovanie čerpania rozpočtu'!$1:$1048576,3,0)</f>
        <v>992 - Náklady na zamestnancov 21+</v>
      </c>
      <c r="F64" s="278">
        <v>2071.44</v>
      </c>
      <c r="G64" s="278">
        <v>2071.44</v>
      </c>
      <c r="H64" s="113">
        <v>168</v>
      </c>
      <c r="I64" s="113">
        <v>168</v>
      </c>
      <c r="J64" s="325">
        <f t="shared" si="0"/>
        <v>0</v>
      </c>
      <c r="K64" s="111" t="s">
        <v>133</v>
      </c>
    </row>
    <row r="65" spans="1:11" x14ac:dyDescent="0.25">
      <c r="A65" s="324">
        <v>9006</v>
      </c>
      <c r="B65" s="275" t="s">
        <v>92</v>
      </c>
      <c r="C65" s="276" t="str">
        <f>VLOOKUP($B65,'Sledovanie čerpania rozpočtu'!$1:$1048576,2,0)</f>
        <v>Odborný zamestnanec („OZ“) Dizajnér aplikácií</v>
      </c>
      <c r="D65" s="277">
        <f>VLOOKUP($B65,'Sledovanie čerpania rozpočtu'!$1:$1048576,4,0)</f>
        <v>0</v>
      </c>
      <c r="E65" s="277" t="str">
        <f>VLOOKUP($B65,'Sledovanie čerpania rozpočtu'!$1:$1048576,3,0)</f>
        <v>992 - Náklady na zamestnancov 21+</v>
      </c>
      <c r="F65" s="278">
        <v>2071.44</v>
      </c>
      <c r="G65" s="278">
        <v>2071.44</v>
      </c>
      <c r="H65" s="113">
        <v>168</v>
      </c>
      <c r="I65" s="113">
        <v>168</v>
      </c>
      <c r="J65" s="325">
        <f t="shared" si="0"/>
        <v>0</v>
      </c>
      <c r="K65" s="111" t="s">
        <v>133</v>
      </c>
    </row>
    <row r="66" spans="1:11" ht="22.5" x14ac:dyDescent="0.25">
      <c r="A66" s="324">
        <v>9006</v>
      </c>
      <c r="B66" s="275" t="s">
        <v>93</v>
      </c>
      <c r="C66" s="276" t="str">
        <f>VLOOKUP($B66,'Sledovanie čerpania rozpočtu'!$1:$1048576,2,0)</f>
        <v>Odborný zamestnanec („OZ“) Grafický a web  dizajnér</v>
      </c>
      <c r="D66" s="277">
        <f>VLOOKUP($B66,'Sledovanie čerpania rozpočtu'!$1:$1048576,4,0)</f>
        <v>0</v>
      </c>
      <c r="E66" s="277" t="str">
        <f>VLOOKUP($B66,'Sledovanie čerpania rozpočtu'!$1:$1048576,3,0)</f>
        <v>992 - Náklady na zamestnancov 21+</v>
      </c>
      <c r="F66" s="278">
        <v>2071.44</v>
      </c>
      <c r="G66" s="278">
        <v>2071.44</v>
      </c>
      <c r="H66" s="113">
        <v>168</v>
      </c>
      <c r="I66" s="113">
        <v>168</v>
      </c>
      <c r="J66" s="325">
        <f t="shared" si="0"/>
        <v>0</v>
      </c>
      <c r="K66" s="111" t="s">
        <v>133</v>
      </c>
    </row>
    <row r="67" spans="1:11" x14ac:dyDescent="0.25">
      <c r="A67" s="324">
        <v>9006</v>
      </c>
      <c r="B67" s="275" t="s">
        <v>91</v>
      </c>
      <c r="C67" s="276" t="str">
        <f>VLOOKUP($B67,'Sledovanie čerpania rozpočtu'!$1:$1048576,2,0)</f>
        <v>Odborný zamestnanec („OZ“) Vývojár softwéru</v>
      </c>
      <c r="D67" s="277">
        <f>VLOOKUP($B67,'Sledovanie čerpania rozpočtu'!$1:$1048576,4,0)</f>
        <v>0</v>
      </c>
      <c r="E67" s="277" t="str">
        <f>VLOOKUP($B67,'Sledovanie čerpania rozpočtu'!$1:$1048576,3,0)</f>
        <v>992 - Náklady na zamestnancov 21+</v>
      </c>
      <c r="F67" s="278">
        <v>2071.44</v>
      </c>
      <c r="G67" s="278">
        <v>2071.44</v>
      </c>
      <c r="H67" s="113">
        <v>168</v>
      </c>
      <c r="I67" s="113">
        <v>168</v>
      </c>
      <c r="J67" s="325">
        <f t="shared" si="0"/>
        <v>0</v>
      </c>
      <c r="K67" s="111" t="s">
        <v>133</v>
      </c>
    </row>
    <row r="68" spans="1:11" ht="22.5" x14ac:dyDescent="0.25">
      <c r="A68" s="324">
        <v>9006</v>
      </c>
      <c r="B68" s="275" t="s">
        <v>97</v>
      </c>
      <c r="C68" s="276" t="str">
        <f>VLOOKUP($B68,'Sledovanie čerpania rozpočtu'!$1:$1048576,2,0)</f>
        <v>Odborný zamestnanec („OZ“) Marketingový špecialista</v>
      </c>
      <c r="D68" s="277">
        <f>VLOOKUP($B68,'Sledovanie čerpania rozpočtu'!$1:$1048576,4,0)</f>
        <v>0</v>
      </c>
      <c r="E68" s="277" t="str">
        <f>VLOOKUP($B68,'Sledovanie čerpania rozpočtu'!$1:$1048576,3,0)</f>
        <v>992 - Náklady na zamestnancov 21+</v>
      </c>
      <c r="F68" s="278">
        <v>2071.44</v>
      </c>
      <c r="G68" s="278">
        <v>2071.44</v>
      </c>
      <c r="H68" s="113">
        <v>168</v>
      </c>
      <c r="I68" s="113">
        <v>168</v>
      </c>
      <c r="J68" s="325">
        <f t="shared" si="0"/>
        <v>0</v>
      </c>
      <c r="K68" s="111" t="s">
        <v>133</v>
      </c>
    </row>
    <row r="69" spans="1:11" ht="22.5" x14ac:dyDescent="0.25">
      <c r="A69" s="324">
        <v>9006</v>
      </c>
      <c r="B69" s="275" t="s">
        <v>85</v>
      </c>
      <c r="C69" s="276" t="str">
        <f>VLOOKUP($B69,'Sledovanie čerpania rozpočtu'!$1:$1048576,2,0)</f>
        <v>Odborný zamestnanec („OZ“)  Geodet, kartograf a fotogrameter</v>
      </c>
      <c r="D69" s="277">
        <f>VLOOKUP($B69,'Sledovanie čerpania rozpočtu'!$1:$1048576,4,0)</f>
        <v>0</v>
      </c>
      <c r="E69" s="277" t="str">
        <f>VLOOKUP($B69,'Sledovanie čerpania rozpočtu'!$1:$1048576,3,0)</f>
        <v>992 - Náklady na zamestnancov 21+</v>
      </c>
      <c r="F69" s="278">
        <v>2071.44</v>
      </c>
      <c r="G69" s="278">
        <v>2071.44</v>
      </c>
      <c r="H69" s="113">
        <v>168</v>
      </c>
      <c r="I69" s="113">
        <v>168</v>
      </c>
      <c r="J69" s="325">
        <f t="shared" ref="J69:J130" si="1">F69-G69</f>
        <v>0</v>
      </c>
      <c r="K69" s="111" t="s">
        <v>133</v>
      </c>
    </row>
    <row r="70" spans="1:11" x14ac:dyDescent="0.25">
      <c r="A70" s="324">
        <v>9006</v>
      </c>
      <c r="B70" s="275" t="s">
        <v>87</v>
      </c>
      <c r="C70" s="276" t="str">
        <f>VLOOKUP($B70,'Sledovanie čerpania rozpočtu'!$1:$1048576,2,0)</f>
        <v>Odborný zamestnanec („OZ“) Botanik</v>
      </c>
      <c r="D70" s="277">
        <f>VLOOKUP($B70,'Sledovanie čerpania rozpočtu'!$1:$1048576,4,0)</f>
        <v>0</v>
      </c>
      <c r="E70" s="277" t="str">
        <f>VLOOKUP($B70,'Sledovanie čerpania rozpočtu'!$1:$1048576,3,0)</f>
        <v>992 - Náklady na zamestnancov 21+</v>
      </c>
      <c r="F70" s="278">
        <v>2071.44</v>
      </c>
      <c r="G70" s="278">
        <v>2071.44</v>
      </c>
      <c r="H70" s="113">
        <v>168</v>
      </c>
      <c r="I70" s="113">
        <v>168</v>
      </c>
      <c r="J70" s="325">
        <f t="shared" si="1"/>
        <v>0</v>
      </c>
      <c r="K70" s="111" t="s">
        <v>133</v>
      </c>
    </row>
    <row r="71" spans="1:11" ht="23.25" thickBot="1" x14ac:dyDescent="0.3">
      <c r="A71" s="326">
        <v>9006</v>
      </c>
      <c r="B71" s="327" t="s">
        <v>86</v>
      </c>
      <c r="C71" s="328" t="str">
        <f>VLOOKUP($B71,'Sledovanie čerpania rozpočtu'!$1:$1048576,2,0)</f>
        <v>Realizátor aktivít („RA“) Pilot UAV, UAS, drony, AV 1</v>
      </c>
      <c r="D71" s="329">
        <f>VLOOKUP($B71,'Sledovanie čerpania rozpočtu'!$1:$1048576,4,0)</f>
        <v>0</v>
      </c>
      <c r="E71" s="329" t="str">
        <f>VLOOKUP($B71,'Sledovanie čerpania rozpočtu'!$1:$1048576,3,0)</f>
        <v>992 - Náklady na zamestnancov 21+</v>
      </c>
      <c r="F71" s="330">
        <v>2056.3200000000002</v>
      </c>
      <c r="G71" s="330">
        <v>2056.3200000000002</v>
      </c>
      <c r="H71" s="331">
        <v>168</v>
      </c>
      <c r="I71" s="331">
        <v>168</v>
      </c>
      <c r="J71" s="332">
        <f t="shared" si="1"/>
        <v>0</v>
      </c>
      <c r="K71" s="111" t="s">
        <v>133</v>
      </c>
    </row>
    <row r="72" spans="1:11" x14ac:dyDescent="0.25">
      <c r="A72" s="317">
        <v>9006</v>
      </c>
      <c r="B72" s="318" t="s">
        <v>90</v>
      </c>
      <c r="C72" s="319" t="str">
        <f>VLOOKUP($B72,'Sledovanie čerpania rozpočtu'!$1:$1048576,2,0)</f>
        <v>Odborný zamestnanec („OZ“)  Vývojár hardvéru</v>
      </c>
      <c r="D72" s="320">
        <f>VLOOKUP($B72,'Sledovanie čerpania rozpočtu'!$1:$1048576,4,0)</f>
        <v>0</v>
      </c>
      <c r="E72" s="320" t="str">
        <f>VLOOKUP($B72,'Sledovanie čerpania rozpočtu'!$1:$1048576,3,0)</f>
        <v>992 - Náklady na zamestnancov 21+</v>
      </c>
      <c r="F72" s="321">
        <v>2268.7199999999998</v>
      </c>
      <c r="G72" s="321">
        <v>2268.7199999999998</v>
      </c>
      <c r="H72" s="322">
        <v>184</v>
      </c>
      <c r="I72" s="322">
        <v>184</v>
      </c>
      <c r="J72" s="323">
        <f t="shared" si="1"/>
        <v>0</v>
      </c>
      <c r="K72" s="111" t="s">
        <v>134</v>
      </c>
    </row>
    <row r="73" spans="1:11" x14ac:dyDescent="0.25">
      <c r="A73" s="149">
        <v>9006</v>
      </c>
      <c r="B73" s="150" t="s">
        <v>88</v>
      </c>
      <c r="C73" s="151" t="str">
        <f>VLOOKUP($B73,'Sledovanie čerpania rozpočtu'!$1:$1048576,2,0)</f>
        <v>Údržbár/ Správca objektu/ pomocný technik</v>
      </c>
      <c r="D73" s="152">
        <f>VLOOKUP($B73,'Sledovanie čerpania rozpočtu'!$1:$1048576,4,0)</f>
        <v>0</v>
      </c>
      <c r="E73" s="152" t="str">
        <f>VLOOKUP($B73,'Sledovanie čerpania rozpočtu'!$1:$1048576,3,0)</f>
        <v>992 - Náklady na zamestnancov 21+</v>
      </c>
      <c r="F73" s="308"/>
      <c r="G73" s="308"/>
      <c r="H73" s="307"/>
      <c r="I73" s="307"/>
      <c r="J73" s="155">
        <f t="shared" si="1"/>
        <v>0</v>
      </c>
      <c r="K73" s="111" t="s">
        <v>134</v>
      </c>
    </row>
    <row r="74" spans="1:11" x14ac:dyDescent="0.25">
      <c r="A74" s="324">
        <v>9006</v>
      </c>
      <c r="B74" s="275" t="s">
        <v>94</v>
      </c>
      <c r="C74" s="276" t="str">
        <f>VLOOKUP($B74,'Sledovanie čerpania rozpočtu'!$1:$1048576,2,0)</f>
        <v>Odborný zamestnanec („OZ“) Dátový špecialista</v>
      </c>
      <c r="D74" s="277">
        <f>VLOOKUP($B74,'Sledovanie čerpania rozpočtu'!$1:$1048576,4,0)</f>
        <v>0</v>
      </c>
      <c r="E74" s="277" t="str">
        <f>VLOOKUP($B74,'Sledovanie čerpania rozpočtu'!$1:$1048576,3,0)</f>
        <v>992 - Náklady na zamestnancov 21+</v>
      </c>
      <c r="F74" s="278">
        <v>2268.7199999999998</v>
      </c>
      <c r="G74" s="278">
        <v>2268.7199999999998</v>
      </c>
      <c r="H74" s="113">
        <v>184</v>
      </c>
      <c r="I74" s="113">
        <v>184</v>
      </c>
      <c r="J74" s="325">
        <f t="shared" si="1"/>
        <v>0</v>
      </c>
      <c r="K74" s="111" t="s">
        <v>134</v>
      </c>
    </row>
    <row r="75" spans="1:11" ht="22.5" x14ac:dyDescent="0.25">
      <c r="A75" s="324">
        <v>9006</v>
      </c>
      <c r="B75" s="275" t="s">
        <v>89</v>
      </c>
      <c r="C75" s="276" t="str">
        <f>VLOOKUP($B75,'Sledovanie čerpania rozpočtu'!$1:$1048576,2,0)</f>
        <v>Projektový manažér („PM“)  Hlavný projektový manažér</v>
      </c>
      <c r="D75" s="277">
        <f>VLOOKUP($B75,'Sledovanie čerpania rozpočtu'!$1:$1048576,4,0)</f>
        <v>0</v>
      </c>
      <c r="E75" s="277" t="str">
        <f>VLOOKUP($B75,'Sledovanie čerpania rozpočtu'!$1:$1048576,3,0)</f>
        <v>992 - Náklady na zamestnancov 21+</v>
      </c>
      <c r="F75" s="278">
        <v>2239.2800000000002</v>
      </c>
      <c r="G75" s="278">
        <v>2239.2800000000002</v>
      </c>
      <c r="H75" s="113">
        <v>184</v>
      </c>
      <c r="I75" s="113">
        <v>184</v>
      </c>
      <c r="J75" s="325">
        <f t="shared" si="1"/>
        <v>0</v>
      </c>
      <c r="K75" s="111" t="s">
        <v>134</v>
      </c>
    </row>
    <row r="76" spans="1:11" x14ac:dyDescent="0.25">
      <c r="A76" s="324">
        <v>9006</v>
      </c>
      <c r="B76" s="275" t="s">
        <v>95</v>
      </c>
      <c r="C76" s="276" t="str">
        <f>VLOOKUP($B76,'Sledovanie čerpania rozpočtu'!$1:$1048576,2,0)</f>
        <v>Odborný zamestnanec („OZ“) Technik IT</v>
      </c>
      <c r="D76" s="277">
        <f>VLOOKUP($B76,'Sledovanie čerpania rozpočtu'!$1:$1048576,4,0)</f>
        <v>0</v>
      </c>
      <c r="E76" s="277" t="str">
        <f>VLOOKUP($B76,'Sledovanie čerpania rozpočtu'!$1:$1048576,3,0)</f>
        <v>992 - Náklady na zamestnancov 21+</v>
      </c>
      <c r="F76" s="278">
        <v>2268.7199999999998</v>
      </c>
      <c r="G76" s="278">
        <v>2268.7199999999998</v>
      </c>
      <c r="H76" s="113">
        <v>184</v>
      </c>
      <c r="I76" s="113">
        <v>184</v>
      </c>
      <c r="J76" s="325">
        <f t="shared" si="1"/>
        <v>0</v>
      </c>
      <c r="K76" s="111" t="s">
        <v>134</v>
      </c>
    </row>
    <row r="77" spans="1:11" x14ac:dyDescent="0.25">
      <c r="A77" s="324">
        <v>9006</v>
      </c>
      <c r="B77" s="275" t="s">
        <v>92</v>
      </c>
      <c r="C77" s="276" t="str">
        <f>VLOOKUP($B77,'Sledovanie čerpania rozpočtu'!$1:$1048576,2,0)</f>
        <v>Odborný zamestnanec („OZ“) Dizajnér aplikácií</v>
      </c>
      <c r="D77" s="277">
        <f>VLOOKUP($B77,'Sledovanie čerpania rozpočtu'!$1:$1048576,4,0)</f>
        <v>0</v>
      </c>
      <c r="E77" s="277" t="str">
        <f>VLOOKUP($B77,'Sledovanie čerpania rozpočtu'!$1:$1048576,3,0)</f>
        <v>992 - Náklady na zamestnancov 21+</v>
      </c>
      <c r="F77" s="278">
        <v>2268.7199999999998</v>
      </c>
      <c r="G77" s="278">
        <v>2268.7199999999998</v>
      </c>
      <c r="H77" s="113">
        <v>184</v>
      </c>
      <c r="I77" s="113">
        <v>184</v>
      </c>
      <c r="J77" s="325">
        <f t="shared" si="1"/>
        <v>0</v>
      </c>
      <c r="K77" s="111" t="s">
        <v>134</v>
      </c>
    </row>
    <row r="78" spans="1:11" ht="22.5" x14ac:dyDescent="0.25">
      <c r="A78" s="324">
        <v>9006</v>
      </c>
      <c r="B78" s="275" t="s">
        <v>93</v>
      </c>
      <c r="C78" s="276" t="str">
        <f>VLOOKUP($B78,'Sledovanie čerpania rozpočtu'!$1:$1048576,2,0)</f>
        <v>Odborný zamestnanec („OZ“) Grafický a web  dizajnér</v>
      </c>
      <c r="D78" s="277">
        <f>VLOOKUP($B78,'Sledovanie čerpania rozpočtu'!$1:$1048576,4,0)</f>
        <v>0</v>
      </c>
      <c r="E78" s="277" t="str">
        <f>VLOOKUP($B78,'Sledovanie čerpania rozpočtu'!$1:$1048576,3,0)</f>
        <v>992 - Náklady na zamestnancov 21+</v>
      </c>
      <c r="F78" s="278">
        <v>2268.7199999999998</v>
      </c>
      <c r="G78" s="278">
        <v>2268.7199999999998</v>
      </c>
      <c r="H78" s="113">
        <v>184</v>
      </c>
      <c r="I78" s="113">
        <v>184</v>
      </c>
      <c r="J78" s="325">
        <f t="shared" si="1"/>
        <v>0</v>
      </c>
      <c r="K78" s="111" t="s">
        <v>134</v>
      </c>
    </row>
    <row r="79" spans="1:11" x14ac:dyDescent="0.25">
      <c r="A79" s="324">
        <v>9006</v>
      </c>
      <c r="B79" s="275" t="s">
        <v>91</v>
      </c>
      <c r="C79" s="276" t="str">
        <f>VLOOKUP($B79,'Sledovanie čerpania rozpočtu'!$1:$1048576,2,0)</f>
        <v>Odborný zamestnanec („OZ“) Vývojár softwéru</v>
      </c>
      <c r="D79" s="277">
        <f>VLOOKUP($B79,'Sledovanie čerpania rozpočtu'!$1:$1048576,4,0)</f>
        <v>0</v>
      </c>
      <c r="E79" s="277" t="str">
        <f>VLOOKUP($B79,'Sledovanie čerpania rozpočtu'!$1:$1048576,3,0)</f>
        <v>992 - Náklady na zamestnancov 21+</v>
      </c>
      <c r="F79" s="278">
        <v>2268.7199999999998</v>
      </c>
      <c r="G79" s="278">
        <v>2268.7199999999998</v>
      </c>
      <c r="H79" s="113">
        <v>184</v>
      </c>
      <c r="I79" s="113">
        <v>184</v>
      </c>
      <c r="J79" s="325">
        <f t="shared" si="1"/>
        <v>0</v>
      </c>
      <c r="K79" s="111" t="s">
        <v>134</v>
      </c>
    </row>
    <row r="80" spans="1:11" ht="22.5" x14ac:dyDescent="0.25">
      <c r="A80" s="324">
        <v>9006</v>
      </c>
      <c r="B80" s="275" t="s">
        <v>97</v>
      </c>
      <c r="C80" s="276" t="str">
        <f>VLOOKUP($B80,'Sledovanie čerpania rozpočtu'!$1:$1048576,2,0)</f>
        <v>Odborný zamestnanec („OZ“) Marketingový špecialista</v>
      </c>
      <c r="D80" s="277">
        <f>VLOOKUP($B80,'Sledovanie čerpania rozpočtu'!$1:$1048576,4,0)</f>
        <v>0</v>
      </c>
      <c r="E80" s="277" t="str">
        <f>VLOOKUP($B80,'Sledovanie čerpania rozpočtu'!$1:$1048576,3,0)</f>
        <v>992 - Náklady na zamestnancov 21+</v>
      </c>
      <c r="F80" s="278">
        <v>2268.7199999999998</v>
      </c>
      <c r="G80" s="278">
        <v>2268.7199999999998</v>
      </c>
      <c r="H80" s="113">
        <v>184</v>
      </c>
      <c r="I80" s="113">
        <v>184</v>
      </c>
      <c r="J80" s="325">
        <f t="shared" si="1"/>
        <v>0</v>
      </c>
      <c r="K80" s="111" t="s">
        <v>134</v>
      </c>
    </row>
    <row r="81" spans="1:11" ht="22.5" x14ac:dyDescent="0.25">
      <c r="A81" s="324">
        <v>9006</v>
      </c>
      <c r="B81" s="275" t="s">
        <v>85</v>
      </c>
      <c r="C81" s="276" t="str">
        <f>VLOOKUP($B81,'Sledovanie čerpania rozpočtu'!$1:$1048576,2,0)</f>
        <v>Odborný zamestnanec („OZ“)  Geodet, kartograf a fotogrameter</v>
      </c>
      <c r="D81" s="277">
        <f>VLOOKUP($B81,'Sledovanie čerpania rozpočtu'!$1:$1048576,4,0)</f>
        <v>0</v>
      </c>
      <c r="E81" s="277" t="str">
        <f>VLOOKUP($B81,'Sledovanie čerpania rozpočtu'!$1:$1048576,3,0)</f>
        <v>992 - Náklady na zamestnancov 21+</v>
      </c>
      <c r="F81" s="278">
        <v>2268.7199999999998</v>
      </c>
      <c r="G81" s="278">
        <v>2268.7199999999998</v>
      </c>
      <c r="H81" s="113">
        <v>184</v>
      </c>
      <c r="I81" s="113">
        <v>184</v>
      </c>
      <c r="J81" s="325">
        <f t="shared" si="1"/>
        <v>0</v>
      </c>
      <c r="K81" s="111" t="s">
        <v>134</v>
      </c>
    </row>
    <row r="82" spans="1:11" ht="15.75" thickBot="1" x14ac:dyDescent="0.3">
      <c r="A82" s="326">
        <v>9006</v>
      </c>
      <c r="B82" s="327" t="s">
        <v>87</v>
      </c>
      <c r="C82" s="328" t="str">
        <f>VLOOKUP($B82,'Sledovanie čerpania rozpočtu'!$1:$1048576,2,0)</f>
        <v>Odborný zamestnanec („OZ“) Botanik</v>
      </c>
      <c r="D82" s="329">
        <f>VLOOKUP($B82,'Sledovanie čerpania rozpočtu'!$1:$1048576,4,0)</f>
        <v>0</v>
      </c>
      <c r="E82" s="329" t="str">
        <f>VLOOKUP($B82,'Sledovanie čerpania rozpočtu'!$1:$1048576,3,0)</f>
        <v>992 - Náklady na zamestnancov 21+</v>
      </c>
      <c r="F82" s="330">
        <v>2268.7199999999998</v>
      </c>
      <c r="G82" s="330">
        <v>2268.7199999999998</v>
      </c>
      <c r="H82" s="331">
        <v>184</v>
      </c>
      <c r="I82" s="331">
        <v>184</v>
      </c>
      <c r="J82" s="332">
        <f t="shared" si="1"/>
        <v>0</v>
      </c>
      <c r="K82" s="111" t="s">
        <v>134</v>
      </c>
    </row>
    <row r="83" spans="1:11" x14ac:dyDescent="0.25">
      <c r="A83" s="317">
        <v>9006</v>
      </c>
      <c r="B83" s="318" t="s">
        <v>90</v>
      </c>
      <c r="C83" s="319" t="str">
        <f>VLOOKUP($B83,'Sledovanie čerpania rozpočtu'!$1:$1048576,2,0)</f>
        <v>Odborný zamestnanec („OZ“)  Vývojár hardvéru</v>
      </c>
      <c r="D83" s="320">
        <f>VLOOKUP($B83,'Sledovanie čerpania rozpočtu'!$1:$1048576,4,0)</f>
        <v>0</v>
      </c>
      <c r="E83" s="320" t="str">
        <f>VLOOKUP($B83,'Sledovanie čerpania rozpočtu'!$1:$1048576,3,0)</f>
        <v>992 - Náklady na zamestnancov 21+</v>
      </c>
      <c r="F83" s="321">
        <v>1972.8</v>
      </c>
      <c r="G83" s="321">
        <v>1972.8</v>
      </c>
      <c r="H83" s="322">
        <v>160</v>
      </c>
      <c r="I83" s="322">
        <v>160</v>
      </c>
      <c r="J83" s="323">
        <f t="shared" si="1"/>
        <v>0</v>
      </c>
      <c r="K83" s="111" t="s">
        <v>135</v>
      </c>
    </row>
    <row r="84" spans="1:11" x14ac:dyDescent="0.25">
      <c r="A84" s="149">
        <v>9006</v>
      </c>
      <c r="B84" s="150" t="s">
        <v>88</v>
      </c>
      <c r="C84" s="151" t="str">
        <f>VLOOKUP($B84,'Sledovanie čerpania rozpočtu'!$1:$1048576,2,0)</f>
        <v>Údržbár/ Správca objektu/ pomocný technik</v>
      </c>
      <c r="D84" s="152">
        <f>VLOOKUP($B84,'Sledovanie čerpania rozpočtu'!$1:$1048576,4,0)</f>
        <v>0</v>
      </c>
      <c r="E84" s="151" t="str">
        <f>VLOOKUP($B84,'Sledovanie čerpania rozpočtu'!$1:$1048576,3,0)</f>
        <v>992 - Náklady na zamestnancov 21+</v>
      </c>
      <c r="F84" s="308"/>
      <c r="G84" s="308"/>
      <c r="H84" s="307"/>
      <c r="I84" s="307"/>
      <c r="J84" s="155">
        <f t="shared" si="1"/>
        <v>0</v>
      </c>
      <c r="K84" s="111" t="s">
        <v>135</v>
      </c>
    </row>
    <row r="85" spans="1:11" x14ac:dyDescent="0.25">
      <c r="A85" s="324">
        <v>9006</v>
      </c>
      <c r="B85" s="275" t="s">
        <v>94</v>
      </c>
      <c r="C85" s="276" t="str">
        <f>VLOOKUP($B85,'Sledovanie čerpania rozpočtu'!$1:$1048576,2,0)</f>
        <v>Odborný zamestnanec („OZ“) Dátový špecialista</v>
      </c>
      <c r="D85" s="277">
        <f>VLOOKUP($B85,'Sledovanie čerpania rozpočtu'!$1:$1048576,4,0)</f>
        <v>0</v>
      </c>
      <c r="E85" s="277" t="str">
        <f>VLOOKUP($B85,'Sledovanie čerpania rozpočtu'!$1:$1048576,3,0)</f>
        <v>992 - Náklady na zamestnancov 21+</v>
      </c>
      <c r="F85" s="278">
        <v>1972.8</v>
      </c>
      <c r="G85" s="278">
        <v>1972.8</v>
      </c>
      <c r="H85" s="113">
        <v>160</v>
      </c>
      <c r="I85" s="113">
        <v>160</v>
      </c>
      <c r="J85" s="325">
        <f t="shared" si="1"/>
        <v>0</v>
      </c>
      <c r="K85" s="111" t="s">
        <v>135</v>
      </c>
    </row>
    <row r="86" spans="1:11" ht="22.5" x14ac:dyDescent="0.25">
      <c r="A86" s="324">
        <v>9006</v>
      </c>
      <c r="B86" s="275" t="s">
        <v>89</v>
      </c>
      <c r="C86" s="276" t="str">
        <f>VLOOKUP($B86,'Sledovanie čerpania rozpočtu'!$1:$1048576,2,0)</f>
        <v>Projektový manažér („PM“)  Hlavný projektový manažér</v>
      </c>
      <c r="D86" s="277">
        <f>VLOOKUP($B86,'Sledovanie čerpania rozpočtu'!$1:$1048576,4,0)</f>
        <v>0</v>
      </c>
      <c r="E86" s="277" t="str">
        <f>VLOOKUP($B86,'Sledovanie čerpania rozpočtu'!$1:$1048576,3,0)</f>
        <v>992 - Náklady na zamestnancov 21+</v>
      </c>
      <c r="F86" s="278">
        <v>1947.2</v>
      </c>
      <c r="G86" s="278">
        <v>1947.2</v>
      </c>
      <c r="H86" s="113">
        <v>160</v>
      </c>
      <c r="I86" s="113">
        <v>160</v>
      </c>
      <c r="J86" s="325">
        <f t="shared" si="1"/>
        <v>0</v>
      </c>
      <c r="K86" s="111" t="s">
        <v>135</v>
      </c>
    </row>
    <row r="87" spans="1:11" x14ac:dyDescent="0.25">
      <c r="A87" s="324">
        <v>9006</v>
      </c>
      <c r="B87" s="275" t="s">
        <v>95</v>
      </c>
      <c r="C87" s="276" t="str">
        <f>VLOOKUP($B87,'Sledovanie čerpania rozpočtu'!$1:$1048576,2,0)</f>
        <v>Odborný zamestnanec („OZ“) Technik IT</v>
      </c>
      <c r="D87" s="277">
        <f>VLOOKUP($B87,'Sledovanie čerpania rozpočtu'!$1:$1048576,4,0)</f>
        <v>0</v>
      </c>
      <c r="E87" s="277" t="str">
        <f>VLOOKUP($B87,'Sledovanie čerpania rozpočtu'!$1:$1048576,3,0)</f>
        <v>992 - Náklady na zamestnancov 21+</v>
      </c>
      <c r="F87" s="278">
        <v>1972.8</v>
      </c>
      <c r="G87" s="278">
        <v>1972.8</v>
      </c>
      <c r="H87" s="113">
        <v>160</v>
      </c>
      <c r="I87" s="113">
        <v>160</v>
      </c>
      <c r="J87" s="325">
        <f t="shared" si="1"/>
        <v>0</v>
      </c>
      <c r="K87" s="111" t="s">
        <v>135</v>
      </c>
    </row>
    <row r="88" spans="1:11" x14ac:dyDescent="0.25">
      <c r="A88" s="324">
        <v>9006</v>
      </c>
      <c r="B88" s="275" t="s">
        <v>92</v>
      </c>
      <c r="C88" s="276" t="str">
        <f>VLOOKUP($B88,'Sledovanie čerpania rozpočtu'!$1:$1048576,2,0)</f>
        <v>Odborný zamestnanec („OZ“) Dizajnér aplikácií</v>
      </c>
      <c r="D88" s="277">
        <f>VLOOKUP($B88,'Sledovanie čerpania rozpočtu'!$1:$1048576,4,0)</f>
        <v>0</v>
      </c>
      <c r="E88" s="277" t="str">
        <f>VLOOKUP($B88,'Sledovanie čerpania rozpočtu'!$1:$1048576,3,0)</f>
        <v>992 - Náklady na zamestnancov 21+</v>
      </c>
      <c r="F88" s="278">
        <v>1972.8</v>
      </c>
      <c r="G88" s="278">
        <v>1972.8</v>
      </c>
      <c r="H88" s="113">
        <v>160</v>
      </c>
      <c r="I88" s="113">
        <v>160</v>
      </c>
      <c r="J88" s="325">
        <f t="shared" si="1"/>
        <v>0</v>
      </c>
      <c r="K88" s="111" t="s">
        <v>135</v>
      </c>
    </row>
    <row r="89" spans="1:11" ht="22.5" x14ac:dyDescent="0.25">
      <c r="A89" s="324">
        <v>9006</v>
      </c>
      <c r="B89" s="275" t="s">
        <v>93</v>
      </c>
      <c r="C89" s="276" t="str">
        <f>VLOOKUP($B89,'Sledovanie čerpania rozpočtu'!$1:$1048576,2,0)</f>
        <v>Odborný zamestnanec („OZ“) Grafický a web  dizajnér</v>
      </c>
      <c r="D89" s="277">
        <f>VLOOKUP($B89,'Sledovanie čerpania rozpočtu'!$1:$1048576,4,0)</f>
        <v>0</v>
      </c>
      <c r="E89" s="277" t="str">
        <f>VLOOKUP($B89,'Sledovanie čerpania rozpočtu'!$1:$1048576,3,0)</f>
        <v>992 - Náklady na zamestnancov 21+</v>
      </c>
      <c r="F89" s="278">
        <v>1972.8</v>
      </c>
      <c r="G89" s="278">
        <v>1972.8</v>
      </c>
      <c r="H89" s="113">
        <v>160</v>
      </c>
      <c r="I89" s="113">
        <v>160</v>
      </c>
      <c r="J89" s="325">
        <f t="shared" si="1"/>
        <v>0</v>
      </c>
      <c r="K89" s="111" t="s">
        <v>135</v>
      </c>
    </row>
    <row r="90" spans="1:11" x14ac:dyDescent="0.25">
      <c r="A90" s="324">
        <v>9006</v>
      </c>
      <c r="B90" s="275" t="s">
        <v>91</v>
      </c>
      <c r="C90" s="276" t="str">
        <f>VLOOKUP($B90,'Sledovanie čerpania rozpočtu'!$1:$1048576,2,0)</f>
        <v>Odborný zamestnanec („OZ“) Vývojár softwéru</v>
      </c>
      <c r="D90" s="277">
        <f>VLOOKUP($B90,'Sledovanie čerpania rozpočtu'!$1:$1048576,4,0)</f>
        <v>0</v>
      </c>
      <c r="E90" s="277" t="str">
        <f>VLOOKUP($B90,'Sledovanie čerpania rozpočtu'!$1:$1048576,3,0)</f>
        <v>992 - Náklady na zamestnancov 21+</v>
      </c>
      <c r="F90" s="278">
        <v>1972.8</v>
      </c>
      <c r="G90" s="278">
        <v>1972.8</v>
      </c>
      <c r="H90" s="113">
        <v>160</v>
      </c>
      <c r="I90" s="113">
        <v>160</v>
      </c>
      <c r="J90" s="325">
        <f t="shared" si="1"/>
        <v>0</v>
      </c>
      <c r="K90" s="111" t="s">
        <v>135</v>
      </c>
    </row>
    <row r="91" spans="1:11" ht="22.5" x14ac:dyDescent="0.25">
      <c r="A91" s="324">
        <v>9006</v>
      </c>
      <c r="B91" s="275" t="s">
        <v>97</v>
      </c>
      <c r="C91" s="276" t="str">
        <f>VLOOKUP($B91,'Sledovanie čerpania rozpočtu'!$1:$1048576,2,0)</f>
        <v>Odborný zamestnanec („OZ“) Marketingový špecialista</v>
      </c>
      <c r="D91" s="277">
        <f>VLOOKUP($B91,'Sledovanie čerpania rozpočtu'!$1:$1048576,4,0)</f>
        <v>0</v>
      </c>
      <c r="E91" s="277" t="str">
        <f>VLOOKUP($B91,'Sledovanie čerpania rozpočtu'!$1:$1048576,3,0)</f>
        <v>992 - Náklady na zamestnancov 21+</v>
      </c>
      <c r="F91" s="278">
        <v>1972.8</v>
      </c>
      <c r="G91" s="278">
        <v>1972.8</v>
      </c>
      <c r="H91" s="113">
        <v>160</v>
      </c>
      <c r="I91" s="113">
        <v>160</v>
      </c>
      <c r="J91" s="325">
        <f t="shared" si="1"/>
        <v>0</v>
      </c>
      <c r="K91" s="111" t="s">
        <v>135</v>
      </c>
    </row>
    <row r="92" spans="1:11" ht="22.5" x14ac:dyDescent="0.25">
      <c r="A92" s="324">
        <v>9006</v>
      </c>
      <c r="B92" s="275" t="s">
        <v>85</v>
      </c>
      <c r="C92" s="276" t="str">
        <f>VLOOKUP($B92,'Sledovanie čerpania rozpočtu'!$1:$1048576,2,0)</f>
        <v>Odborný zamestnanec („OZ“)  Geodet, kartograf a fotogrameter</v>
      </c>
      <c r="D92" s="277">
        <f>VLOOKUP($B92,'Sledovanie čerpania rozpočtu'!$1:$1048576,4,0)</f>
        <v>0</v>
      </c>
      <c r="E92" s="277" t="str">
        <f>VLOOKUP($B92,'Sledovanie čerpania rozpočtu'!$1:$1048576,3,0)</f>
        <v>992 - Náklady na zamestnancov 21+</v>
      </c>
      <c r="F92" s="278">
        <v>1972.8</v>
      </c>
      <c r="G92" s="278">
        <v>1972.8</v>
      </c>
      <c r="H92" s="113">
        <v>160</v>
      </c>
      <c r="I92" s="113">
        <v>160</v>
      </c>
      <c r="J92" s="325">
        <f t="shared" si="1"/>
        <v>0</v>
      </c>
      <c r="K92" s="111" t="s">
        <v>135</v>
      </c>
    </row>
    <row r="93" spans="1:11" ht="15.75" thickBot="1" x14ac:dyDescent="0.3">
      <c r="A93" s="326">
        <v>9006</v>
      </c>
      <c r="B93" s="327" t="s">
        <v>87</v>
      </c>
      <c r="C93" s="328" t="str">
        <f>VLOOKUP($B93,'Sledovanie čerpania rozpočtu'!$1:$1048576,2,0)</f>
        <v>Odborný zamestnanec („OZ“) Botanik</v>
      </c>
      <c r="D93" s="329">
        <f>VLOOKUP($B93,'Sledovanie čerpania rozpočtu'!$1:$1048576,4,0)</f>
        <v>0</v>
      </c>
      <c r="E93" s="329" t="str">
        <f>VLOOKUP($B93,'Sledovanie čerpania rozpočtu'!$1:$1048576,3,0)</f>
        <v>992 - Náklady na zamestnancov 21+</v>
      </c>
      <c r="F93" s="330">
        <v>1972.8</v>
      </c>
      <c r="G93" s="330">
        <v>1972.8</v>
      </c>
      <c r="H93" s="331">
        <v>160</v>
      </c>
      <c r="I93" s="331">
        <v>160</v>
      </c>
      <c r="J93" s="332">
        <f t="shared" si="1"/>
        <v>0</v>
      </c>
      <c r="K93" s="111" t="s">
        <v>135</v>
      </c>
    </row>
    <row r="94" spans="1:11" ht="36.75" customHeight="1" x14ac:dyDescent="0.25">
      <c r="A94" s="289">
        <v>9006</v>
      </c>
      <c r="B94" s="290" t="s">
        <v>90</v>
      </c>
      <c r="C94" s="291" t="str">
        <f>VLOOKUP($B94,'Sledovanie čerpania rozpočtu'!$1:$1048576,2,0)</f>
        <v>Odborný zamestnanec („OZ“)  Vývojár hardvéru</v>
      </c>
      <c r="D94" s="292">
        <f>VLOOKUP($B94,'Sledovanie čerpania rozpočtu'!$1:$1048576,4,0)</f>
        <v>0</v>
      </c>
      <c r="E94" s="292" t="str">
        <f>VLOOKUP($B94,'Sledovanie čerpania rozpočtu'!$1:$1048576,3,0)</f>
        <v>992 - Náklady na zamestnancov 21+</v>
      </c>
      <c r="F94" s="293">
        <v>1972.8</v>
      </c>
      <c r="G94" s="293">
        <v>1972.8</v>
      </c>
      <c r="H94" s="294">
        <v>160</v>
      </c>
      <c r="I94" s="294">
        <v>160</v>
      </c>
      <c r="J94" s="295">
        <f t="shared" si="1"/>
        <v>0</v>
      </c>
      <c r="K94" s="111" t="s">
        <v>136</v>
      </c>
    </row>
    <row r="95" spans="1:11" x14ac:dyDescent="0.25">
      <c r="A95" s="296">
        <v>9006</v>
      </c>
      <c r="B95" s="165" t="s">
        <v>88</v>
      </c>
      <c r="C95" s="166" t="str">
        <f>VLOOKUP($B95,'Sledovanie čerpania rozpočtu'!$1:$1048576,2,0)</f>
        <v>Údržbár/ Správca objektu/ pomocný technik</v>
      </c>
      <c r="D95" s="167">
        <f>VLOOKUP($B95,'Sledovanie čerpania rozpočtu'!$1:$1048576,4,0)</f>
        <v>0</v>
      </c>
      <c r="E95" s="167" t="str">
        <f>VLOOKUP($B95,'Sledovanie čerpania rozpočtu'!$1:$1048576,3,0)</f>
        <v>992 - Náklady na zamestnancov 21+</v>
      </c>
      <c r="F95" s="309"/>
      <c r="G95" s="309"/>
      <c r="H95" s="310"/>
      <c r="I95" s="310"/>
      <c r="J95" s="178">
        <f t="shared" si="1"/>
        <v>0</v>
      </c>
      <c r="K95" s="111" t="s">
        <v>136</v>
      </c>
    </row>
    <row r="96" spans="1:11" x14ac:dyDescent="0.25">
      <c r="A96" s="296">
        <v>9006</v>
      </c>
      <c r="B96" s="279" t="s">
        <v>94</v>
      </c>
      <c r="C96" s="280" t="str">
        <f>VLOOKUP($B96,'Sledovanie čerpania rozpočtu'!$1:$1048576,2,0)</f>
        <v>Odborný zamestnanec („OZ“) Dátový špecialista</v>
      </c>
      <c r="D96" s="281">
        <f>VLOOKUP($B96,'Sledovanie čerpania rozpočtu'!$1:$1048576,4,0)</f>
        <v>0</v>
      </c>
      <c r="E96" s="281" t="str">
        <f>VLOOKUP($B96,'Sledovanie čerpania rozpočtu'!$1:$1048576,3,0)</f>
        <v>992 - Náklady na zamestnancov 21+</v>
      </c>
      <c r="F96" s="282">
        <v>1972.8</v>
      </c>
      <c r="G96" s="282">
        <v>1972.8</v>
      </c>
      <c r="H96" s="218">
        <v>160</v>
      </c>
      <c r="I96" s="218">
        <v>160</v>
      </c>
      <c r="J96" s="297">
        <f t="shared" si="1"/>
        <v>0</v>
      </c>
      <c r="K96" s="111" t="s">
        <v>136</v>
      </c>
    </row>
    <row r="97" spans="1:11" ht="22.5" x14ac:dyDescent="0.25">
      <c r="A97" s="296">
        <v>9006</v>
      </c>
      <c r="B97" s="279" t="s">
        <v>89</v>
      </c>
      <c r="C97" s="280" t="str">
        <f>VLOOKUP($B97,'Sledovanie čerpania rozpočtu'!$1:$1048576,2,0)</f>
        <v>Projektový manažér („PM“)  Hlavný projektový manažér</v>
      </c>
      <c r="D97" s="281">
        <f>VLOOKUP($B97,'Sledovanie čerpania rozpočtu'!$1:$1048576,4,0)</f>
        <v>0</v>
      </c>
      <c r="E97" s="281" t="str">
        <f>VLOOKUP($B97,'Sledovanie čerpania rozpočtu'!$1:$1048576,3,0)</f>
        <v>992 - Náklady na zamestnancov 21+</v>
      </c>
      <c r="F97" s="282">
        <v>1947.2</v>
      </c>
      <c r="G97" s="282">
        <v>1947.2</v>
      </c>
      <c r="H97" s="218">
        <v>160</v>
      </c>
      <c r="I97" s="218">
        <v>160</v>
      </c>
      <c r="J97" s="297">
        <f t="shared" si="1"/>
        <v>0</v>
      </c>
      <c r="K97" s="111" t="s">
        <v>136</v>
      </c>
    </row>
    <row r="98" spans="1:11" x14ac:dyDescent="0.25">
      <c r="A98" s="296">
        <v>9006</v>
      </c>
      <c r="B98" s="279" t="s">
        <v>95</v>
      </c>
      <c r="C98" s="280" t="str">
        <f>VLOOKUP($B98,'Sledovanie čerpania rozpočtu'!$1:$1048576,2,0)</f>
        <v>Odborný zamestnanec („OZ“) Technik IT</v>
      </c>
      <c r="D98" s="281">
        <f>VLOOKUP($B98,'Sledovanie čerpania rozpočtu'!$1:$1048576,4,0)</f>
        <v>0</v>
      </c>
      <c r="E98" s="281" t="str">
        <f>VLOOKUP($B98,'Sledovanie čerpania rozpočtu'!$1:$1048576,3,0)</f>
        <v>992 - Náklady na zamestnancov 21+</v>
      </c>
      <c r="F98" s="282">
        <v>1972.8</v>
      </c>
      <c r="G98" s="282">
        <v>1972.8</v>
      </c>
      <c r="H98" s="218">
        <v>160</v>
      </c>
      <c r="I98" s="218">
        <v>160</v>
      </c>
      <c r="J98" s="297">
        <f t="shared" si="1"/>
        <v>0</v>
      </c>
      <c r="K98" s="111" t="s">
        <v>136</v>
      </c>
    </row>
    <row r="99" spans="1:11" x14ac:dyDescent="0.25">
      <c r="A99" s="296">
        <v>9006</v>
      </c>
      <c r="B99" s="279" t="s">
        <v>92</v>
      </c>
      <c r="C99" s="280" t="str">
        <f>VLOOKUP($B99,'Sledovanie čerpania rozpočtu'!$1:$1048576,2,0)</f>
        <v>Odborný zamestnanec („OZ“) Dizajnér aplikácií</v>
      </c>
      <c r="D99" s="281">
        <f>VLOOKUP($B99,'Sledovanie čerpania rozpočtu'!$1:$1048576,4,0)</f>
        <v>0</v>
      </c>
      <c r="E99" s="281" t="str">
        <f>VLOOKUP($B99,'Sledovanie čerpania rozpočtu'!$1:$1048576,3,0)</f>
        <v>992 - Náklady na zamestnancov 21+</v>
      </c>
      <c r="F99" s="282">
        <v>1972.8</v>
      </c>
      <c r="G99" s="282">
        <v>1972.8</v>
      </c>
      <c r="H99" s="218">
        <v>160</v>
      </c>
      <c r="I99" s="218">
        <v>160</v>
      </c>
      <c r="J99" s="297">
        <f t="shared" si="1"/>
        <v>0</v>
      </c>
      <c r="K99" s="111" t="s">
        <v>136</v>
      </c>
    </row>
    <row r="100" spans="1:11" ht="22.5" x14ac:dyDescent="0.25">
      <c r="A100" s="296">
        <v>9006</v>
      </c>
      <c r="B100" s="279" t="s">
        <v>93</v>
      </c>
      <c r="C100" s="280" t="str">
        <f>VLOOKUP($B100,'Sledovanie čerpania rozpočtu'!$1:$1048576,2,0)</f>
        <v>Odborný zamestnanec („OZ“) Grafický a web  dizajnér</v>
      </c>
      <c r="D100" s="281">
        <f>VLOOKUP($B100,'Sledovanie čerpania rozpočtu'!$1:$1048576,4,0)</f>
        <v>0</v>
      </c>
      <c r="E100" s="281" t="str">
        <f>VLOOKUP($B100,'Sledovanie čerpania rozpočtu'!$1:$1048576,3,0)</f>
        <v>992 - Náklady na zamestnancov 21+</v>
      </c>
      <c r="F100" s="282">
        <v>1972.8</v>
      </c>
      <c r="G100" s="282">
        <v>1972.8</v>
      </c>
      <c r="H100" s="218">
        <v>160</v>
      </c>
      <c r="I100" s="218">
        <v>160</v>
      </c>
      <c r="J100" s="297">
        <f t="shared" si="1"/>
        <v>0</v>
      </c>
      <c r="K100" s="111" t="s">
        <v>136</v>
      </c>
    </row>
    <row r="101" spans="1:11" x14ac:dyDescent="0.25">
      <c r="A101" s="296">
        <v>9006</v>
      </c>
      <c r="B101" s="279" t="s">
        <v>91</v>
      </c>
      <c r="C101" s="280" t="str">
        <f>VLOOKUP($B101,'Sledovanie čerpania rozpočtu'!$1:$1048576,2,0)</f>
        <v>Odborný zamestnanec („OZ“) Vývojár softwéru</v>
      </c>
      <c r="D101" s="281">
        <f>VLOOKUP($B101,'Sledovanie čerpania rozpočtu'!$1:$1048576,4,0)</f>
        <v>0</v>
      </c>
      <c r="E101" s="281" t="str">
        <f>VLOOKUP($B101,'Sledovanie čerpania rozpočtu'!$1:$1048576,3,0)</f>
        <v>992 - Náklady na zamestnancov 21+</v>
      </c>
      <c r="F101" s="282">
        <v>1972.8</v>
      </c>
      <c r="G101" s="282">
        <v>1972.8</v>
      </c>
      <c r="H101" s="218">
        <v>160</v>
      </c>
      <c r="I101" s="218">
        <v>160</v>
      </c>
      <c r="J101" s="297">
        <f t="shared" si="1"/>
        <v>0</v>
      </c>
      <c r="K101" s="111" t="s">
        <v>136</v>
      </c>
    </row>
    <row r="102" spans="1:11" ht="22.5" x14ac:dyDescent="0.25">
      <c r="A102" s="296">
        <v>9006</v>
      </c>
      <c r="B102" s="279" t="s">
        <v>97</v>
      </c>
      <c r="C102" s="280" t="str">
        <f>VLOOKUP($B102,'Sledovanie čerpania rozpočtu'!$1:$1048576,2,0)</f>
        <v>Odborný zamestnanec („OZ“) Marketingový špecialista</v>
      </c>
      <c r="D102" s="281">
        <f>VLOOKUP($B102,'Sledovanie čerpania rozpočtu'!$1:$1048576,4,0)</f>
        <v>0</v>
      </c>
      <c r="E102" s="281" t="str">
        <f>VLOOKUP($B102,'Sledovanie čerpania rozpočtu'!$1:$1048576,3,0)</f>
        <v>992 - Náklady na zamestnancov 21+</v>
      </c>
      <c r="F102" s="305">
        <v>1972.8</v>
      </c>
      <c r="G102" s="305">
        <v>1282.32</v>
      </c>
      <c r="H102" s="306">
        <v>160</v>
      </c>
      <c r="I102" s="306">
        <v>104</v>
      </c>
      <c r="J102" s="297">
        <f t="shared" si="1"/>
        <v>690.48</v>
      </c>
      <c r="K102" s="111" t="s">
        <v>136</v>
      </c>
    </row>
    <row r="103" spans="1:11" ht="15.75" thickBot="1" x14ac:dyDescent="0.3">
      <c r="A103" s="298">
        <v>9006</v>
      </c>
      <c r="B103" s="299" t="s">
        <v>87</v>
      </c>
      <c r="C103" s="300" t="str">
        <f>VLOOKUP($B103,'Sledovanie čerpania rozpočtu'!$1:$1048576,2,0)</f>
        <v>Odborný zamestnanec („OZ“) Botanik</v>
      </c>
      <c r="D103" s="301">
        <f>VLOOKUP($B103,'Sledovanie čerpania rozpočtu'!$1:$1048576,4,0)</f>
        <v>0</v>
      </c>
      <c r="E103" s="301" t="str">
        <f>VLOOKUP($B103,'Sledovanie čerpania rozpočtu'!$1:$1048576,3,0)</f>
        <v>992 - Náklady na zamestnancov 21+</v>
      </c>
      <c r="F103" s="303">
        <v>1972.8</v>
      </c>
      <c r="G103" s="303">
        <v>1282.32</v>
      </c>
      <c r="H103" s="304">
        <v>160</v>
      </c>
      <c r="I103" s="304">
        <v>104</v>
      </c>
      <c r="J103" s="302">
        <f t="shared" si="1"/>
        <v>690.48</v>
      </c>
      <c r="K103" s="111" t="s">
        <v>136</v>
      </c>
    </row>
    <row r="104" spans="1:11" x14ac:dyDescent="0.25">
      <c r="A104" s="253">
        <v>9006</v>
      </c>
      <c r="B104" s="285" t="s">
        <v>90</v>
      </c>
      <c r="C104" s="286" t="str">
        <f>VLOOKUP($B104,'Sledovanie čerpania rozpočtu'!$1:$1048576,2,0)</f>
        <v>Odborný zamestnanec („OZ“)  Vývojár hardvéru</v>
      </c>
      <c r="D104" s="287">
        <f>VLOOKUP($B104,'Sledovanie čerpania rozpočtu'!$1:$1048576,4,0)</f>
        <v>0</v>
      </c>
      <c r="E104" s="287" t="str">
        <f>VLOOKUP($B104,'Sledovanie čerpania rozpočtu'!$1:$1048576,3,0)</f>
        <v>992 - Náklady na zamestnancov 21+</v>
      </c>
      <c r="F104" s="288">
        <v>1972.8</v>
      </c>
      <c r="G104" s="288">
        <v>1972.8</v>
      </c>
      <c r="H104" s="253">
        <v>160</v>
      </c>
      <c r="I104" s="253">
        <v>160</v>
      </c>
      <c r="J104" s="333">
        <f t="shared" si="1"/>
        <v>0</v>
      </c>
      <c r="K104" s="111" t="s">
        <v>137</v>
      </c>
    </row>
    <row r="105" spans="1:11" x14ac:dyDescent="0.25">
      <c r="A105" s="218">
        <v>9006</v>
      </c>
      <c r="B105" s="165" t="s">
        <v>88</v>
      </c>
      <c r="C105" s="166" t="str">
        <f>VLOOKUP($B105,'Sledovanie čerpania rozpočtu'!$1:$1048576,2,0)</f>
        <v>Údržbár/ Správca objektu/ pomocný technik</v>
      </c>
      <c r="D105" s="167">
        <f>VLOOKUP($B105,'Sledovanie čerpania rozpočtu'!$1:$1048576,4,0)</f>
        <v>0</v>
      </c>
      <c r="E105" s="167" t="str">
        <f>VLOOKUP($B105,'Sledovanie čerpania rozpočtu'!$1:$1048576,3,0)</f>
        <v>992 - Náklady na zamestnancov 21+</v>
      </c>
      <c r="F105" s="309"/>
      <c r="G105" s="309"/>
      <c r="H105" s="310"/>
      <c r="I105" s="310"/>
      <c r="J105" s="178">
        <f t="shared" si="1"/>
        <v>0</v>
      </c>
      <c r="K105" s="111" t="s">
        <v>137</v>
      </c>
    </row>
    <row r="106" spans="1:11" x14ac:dyDescent="0.25">
      <c r="A106" s="218">
        <v>9006</v>
      </c>
      <c r="B106" s="279" t="s">
        <v>94</v>
      </c>
      <c r="C106" s="280" t="str">
        <f>VLOOKUP($B106,'Sledovanie čerpania rozpočtu'!$1:$1048576,2,0)</f>
        <v>Odborný zamestnanec („OZ“) Dátový špecialista</v>
      </c>
      <c r="D106" s="281">
        <f>VLOOKUP($B106,'Sledovanie čerpania rozpočtu'!$1:$1048576,4,0)</f>
        <v>0</v>
      </c>
      <c r="E106" s="281" t="str">
        <f>VLOOKUP($B106,'Sledovanie čerpania rozpočtu'!$1:$1048576,3,0)</f>
        <v>992 - Náklady na zamestnancov 21+</v>
      </c>
      <c r="F106" s="282">
        <v>1972.8</v>
      </c>
      <c r="G106" s="282">
        <v>1972.8</v>
      </c>
      <c r="H106" s="218">
        <v>160</v>
      </c>
      <c r="I106" s="218">
        <v>160</v>
      </c>
      <c r="J106" s="297">
        <f t="shared" si="1"/>
        <v>0</v>
      </c>
      <c r="K106" s="111" t="s">
        <v>137</v>
      </c>
    </row>
    <row r="107" spans="1:11" ht="22.5" x14ac:dyDescent="0.25">
      <c r="A107" s="218">
        <v>9006</v>
      </c>
      <c r="B107" s="279" t="s">
        <v>89</v>
      </c>
      <c r="C107" s="280" t="str">
        <f>VLOOKUP($B107,'Sledovanie čerpania rozpočtu'!$1:$1048576,2,0)</f>
        <v>Projektový manažér („PM“)  Hlavný projektový manažér</v>
      </c>
      <c r="D107" s="281">
        <f>VLOOKUP($B107,'Sledovanie čerpania rozpočtu'!$1:$1048576,4,0)</f>
        <v>0</v>
      </c>
      <c r="E107" s="281" t="str">
        <f>VLOOKUP($B107,'Sledovanie čerpania rozpočtu'!$1:$1048576,3,0)</f>
        <v>992 - Náklady na zamestnancov 21+</v>
      </c>
      <c r="F107" s="282">
        <v>1947.2</v>
      </c>
      <c r="G107" s="282">
        <v>1947.2</v>
      </c>
      <c r="H107" s="218">
        <v>160</v>
      </c>
      <c r="I107" s="218">
        <v>160</v>
      </c>
      <c r="J107" s="297">
        <f t="shared" si="1"/>
        <v>0</v>
      </c>
      <c r="K107" s="111" t="s">
        <v>137</v>
      </c>
    </row>
    <row r="108" spans="1:11" x14ac:dyDescent="0.25">
      <c r="A108" s="218">
        <v>9006</v>
      </c>
      <c r="B108" s="279" t="s">
        <v>95</v>
      </c>
      <c r="C108" s="280" t="str">
        <f>VLOOKUP($B108,'Sledovanie čerpania rozpočtu'!$1:$1048576,2,0)</f>
        <v>Odborný zamestnanec („OZ“) Technik IT</v>
      </c>
      <c r="D108" s="281">
        <f>VLOOKUP($B108,'Sledovanie čerpania rozpočtu'!$1:$1048576,4,0)</f>
        <v>0</v>
      </c>
      <c r="E108" s="281" t="str">
        <f>VLOOKUP($B108,'Sledovanie čerpania rozpočtu'!$1:$1048576,3,0)</f>
        <v>992 - Náklady na zamestnancov 21+</v>
      </c>
      <c r="F108" s="282">
        <v>1972.8</v>
      </c>
      <c r="G108" s="282">
        <v>1972.8</v>
      </c>
      <c r="H108" s="218">
        <v>160</v>
      </c>
      <c r="I108" s="218">
        <v>160</v>
      </c>
      <c r="J108" s="297">
        <f t="shared" si="1"/>
        <v>0</v>
      </c>
      <c r="K108" s="111" t="s">
        <v>137</v>
      </c>
    </row>
    <row r="109" spans="1:11" x14ac:dyDescent="0.25">
      <c r="A109" s="218">
        <v>9006</v>
      </c>
      <c r="B109" s="279" t="s">
        <v>92</v>
      </c>
      <c r="C109" s="280" t="str">
        <f>VLOOKUP($B109,'Sledovanie čerpania rozpočtu'!$1:$1048576,2,0)</f>
        <v>Odborný zamestnanec („OZ“) Dizajnér aplikácií</v>
      </c>
      <c r="D109" s="281">
        <f>VLOOKUP($B109,'Sledovanie čerpania rozpočtu'!$1:$1048576,4,0)</f>
        <v>0</v>
      </c>
      <c r="E109" s="281" t="str">
        <f>VLOOKUP($B109,'Sledovanie čerpania rozpočtu'!$1:$1048576,3,0)</f>
        <v>992 - Náklady na zamestnancov 21+</v>
      </c>
      <c r="F109" s="282">
        <v>1972.8</v>
      </c>
      <c r="G109" s="282">
        <v>1972.8</v>
      </c>
      <c r="H109" s="218">
        <v>160</v>
      </c>
      <c r="I109" s="218">
        <v>160</v>
      </c>
      <c r="J109" s="297">
        <f t="shared" si="1"/>
        <v>0</v>
      </c>
      <c r="K109" s="111" t="s">
        <v>137</v>
      </c>
    </row>
    <row r="110" spans="1:11" ht="22.5" x14ac:dyDescent="0.25">
      <c r="A110" s="218">
        <v>9006</v>
      </c>
      <c r="B110" s="279" t="s">
        <v>93</v>
      </c>
      <c r="C110" s="280" t="str">
        <f>VLOOKUP($B110,'Sledovanie čerpania rozpočtu'!$1:$1048576,2,0)</f>
        <v>Odborný zamestnanec („OZ“) Grafický a web  dizajnér</v>
      </c>
      <c r="D110" s="281">
        <f>VLOOKUP($B110,'Sledovanie čerpania rozpočtu'!$1:$1048576,4,0)</f>
        <v>0</v>
      </c>
      <c r="E110" s="281" t="str">
        <f>VLOOKUP($B110,'Sledovanie čerpania rozpočtu'!$1:$1048576,3,0)</f>
        <v>992 - Náklady na zamestnancov 21+</v>
      </c>
      <c r="F110" s="282">
        <v>1972.8</v>
      </c>
      <c r="G110" s="282">
        <v>1972.8</v>
      </c>
      <c r="H110" s="218">
        <v>160</v>
      </c>
      <c r="I110" s="218">
        <v>160</v>
      </c>
      <c r="J110" s="297">
        <f t="shared" si="1"/>
        <v>0</v>
      </c>
      <c r="K110" s="111" t="s">
        <v>137</v>
      </c>
    </row>
    <row r="111" spans="1:11" x14ac:dyDescent="0.25">
      <c r="A111" s="218">
        <v>9006</v>
      </c>
      <c r="B111" s="279" t="s">
        <v>91</v>
      </c>
      <c r="C111" s="280" t="str">
        <f>VLOOKUP($B111,'Sledovanie čerpania rozpočtu'!$1:$1048576,2,0)</f>
        <v>Odborný zamestnanec („OZ“) Vývojár softwéru</v>
      </c>
      <c r="D111" s="281">
        <f>VLOOKUP($B111,'Sledovanie čerpania rozpočtu'!$1:$1048576,4,0)</f>
        <v>0</v>
      </c>
      <c r="E111" s="281" t="str">
        <f>VLOOKUP($B111,'Sledovanie čerpania rozpočtu'!$1:$1048576,3,0)</f>
        <v>992 - Náklady na zamestnancov 21+</v>
      </c>
      <c r="F111" s="282">
        <v>1972.8</v>
      </c>
      <c r="G111" s="282">
        <v>1972.8</v>
      </c>
      <c r="H111" s="218">
        <v>160</v>
      </c>
      <c r="I111" s="218">
        <v>160</v>
      </c>
      <c r="J111" s="297">
        <f t="shared" si="1"/>
        <v>0</v>
      </c>
      <c r="K111" s="111" t="s">
        <v>137</v>
      </c>
    </row>
    <row r="112" spans="1:11" ht="22.5" x14ac:dyDescent="0.25">
      <c r="A112" s="218">
        <v>9006</v>
      </c>
      <c r="B112" s="279" t="s">
        <v>97</v>
      </c>
      <c r="C112" s="280" t="str">
        <f>VLOOKUP($B112,'Sledovanie čerpania rozpočtu'!$1:$1048576,2,0)</f>
        <v>Odborný zamestnanec („OZ“) Marketingový špecialista</v>
      </c>
      <c r="D112" s="281">
        <f>VLOOKUP($B112,'Sledovanie čerpania rozpočtu'!$1:$1048576,4,0)</f>
        <v>0</v>
      </c>
      <c r="E112" s="281" t="str">
        <f>VLOOKUP($B112,'Sledovanie čerpania rozpočtu'!$1:$1048576,3,0)</f>
        <v>992 - Náklady na zamestnancov 21+</v>
      </c>
      <c r="F112" s="305">
        <v>1972.8</v>
      </c>
      <c r="G112" s="305">
        <v>0</v>
      </c>
      <c r="H112" s="306">
        <v>160</v>
      </c>
      <c r="I112" s="306">
        <v>0</v>
      </c>
      <c r="J112" s="297">
        <f t="shared" si="1"/>
        <v>1972.8</v>
      </c>
      <c r="K112" s="111" t="s">
        <v>137</v>
      </c>
    </row>
    <row r="113" spans="1:11" ht="15.75" thickBot="1" x14ac:dyDescent="0.3">
      <c r="A113" s="259">
        <v>9006</v>
      </c>
      <c r="B113" s="334" t="s">
        <v>87</v>
      </c>
      <c r="C113" s="335" t="str">
        <f>VLOOKUP($B113,'Sledovanie čerpania rozpočtu'!$1:$1048576,2,0)</f>
        <v>Odborný zamestnanec („OZ“) Botanik</v>
      </c>
      <c r="D113" s="336">
        <f>VLOOKUP($B113,'Sledovanie čerpania rozpočtu'!$1:$1048576,4,0)</f>
        <v>0</v>
      </c>
      <c r="E113" s="336" t="str">
        <f>VLOOKUP($B113,'Sledovanie čerpania rozpočtu'!$1:$1048576,3,0)</f>
        <v>992 - Náklady na zamestnancov 21+</v>
      </c>
      <c r="F113" s="337">
        <v>1972.8</v>
      </c>
      <c r="G113" s="337">
        <v>0</v>
      </c>
      <c r="H113" s="338">
        <v>160</v>
      </c>
      <c r="I113" s="338">
        <v>0</v>
      </c>
      <c r="J113" s="339">
        <f t="shared" si="1"/>
        <v>1972.8</v>
      </c>
      <c r="K113" s="111" t="s">
        <v>137</v>
      </c>
    </row>
    <row r="114" spans="1:11" x14ac:dyDescent="0.25">
      <c r="A114" s="289">
        <v>9006</v>
      </c>
      <c r="B114" s="290" t="s">
        <v>90</v>
      </c>
      <c r="C114" s="291" t="str">
        <f>VLOOKUP($B114,'Sledovanie čerpania rozpočtu'!$1:$1048576,2,0)</f>
        <v>Odborný zamestnanec („OZ“)  Vývojár hardvéru</v>
      </c>
      <c r="D114" s="292">
        <f>VLOOKUP($B114,'Sledovanie čerpania rozpočtu'!$1:$1048576,4,0)</f>
        <v>0</v>
      </c>
      <c r="E114" s="292" t="str">
        <f>VLOOKUP($B114,'Sledovanie čerpania rozpočtu'!$1:$1048576,3,0)</f>
        <v>992 - Náklady na zamestnancov 21+</v>
      </c>
      <c r="F114" s="293">
        <v>1972.8</v>
      </c>
      <c r="G114" s="293">
        <v>1972.8</v>
      </c>
      <c r="H114" s="294">
        <v>160</v>
      </c>
      <c r="I114" s="294">
        <v>160</v>
      </c>
      <c r="J114" s="295">
        <f t="shared" si="1"/>
        <v>0</v>
      </c>
      <c r="K114" s="111" t="s">
        <v>138</v>
      </c>
    </row>
    <row r="115" spans="1:11" x14ac:dyDescent="0.25">
      <c r="A115" s="296">
        <v>9006</v>
      </c>
      <c r="B115" s="165" t="s">
        <v>88</v>
      </c>
      <c r="C115" s="166" t="str">
        <f>VLOOKUP($B115,'Sledovanie čerpania rozpočtu'!$1:$1048576,2,0)</f>
        <v>Údržbár/ Správca objektu/ pomocný technik</v>
      </c>
      <c r="D115" s="167">
        <f>VLOOKUP($B115,'Sledovanie čerpania rozpočtu'!$1:$1048576,4,0)</f>
        <v>0</v>
      </c>
      <c r="E115" s="167" t="str">
        <f>VLOOKUP($B115,'Sledovanie čerpania rozpočtu'!$1:$1048576,3,0)</f>
        <v>992 - Náklady na zamestnancov 21+</v>
      </c>
      <c r="F115" s="309"/>
      <c r="G115" s="309"/>
      <c r="H115" s="310"/>
      <c r="I115" s="310"/>
      <c r="J115" s="178">
        <f t="shared" si="1"/>
        <v>0</v>
      </c>
      <c r="K115" s="111" t="s">
        <v>138</v>
      </c>
    </row>
    <row r="116" spans="1:11" x14ac:dyDescent="0.25">
      <c r="A116" s="296">
        <v>9006</v>
      </c>
      <c r="B116" s="279" t="s">
        <v>94</v>
      </c>
      <c r="C116" s="280" t="str">
        <f>VLOOKUP($B116,'Sledovanie čerpania rozpočtu'!$1:$1048576,2,0)</f>
        <v>Odborný zamestnanec („OZ“) Dátový špecialista</v>
      </c>
      <c r="D116" s="281">
        <f>VLOOKUP($B116,'Sledovanie čerpania rozpočtu'!$1:$1048576,4,0)</f>
        <v>0</v>
      </c>
      <c r="E116" s="281" t="str">
        <f>VLOOKUP($B116,'Sledovanie čerpania rozpočtu'!$1:$1048576,3,0)</f>
        <v>992 - Náklady na zamestnancov 21+</v>
      </c>
      <c r="F116" s="282">
        <v>1972.8</v>
      </c>
      <c r="G116" s="282">
        <v>1972.8</v>
      </c>
      <c r="H116" s="218">
        <v>160</v>
      </c>
      <c r="I116" s="218">
        <v>160</v>
      </c>
      <c r="J116" s="297">
        <f t="shared" si="1"/>
        <v>0</v>
      </c>
      <c r="K116" s="111" t="s">
        <v>138</v>
      </c>
    </row>
    <row r="117" spans="1:11" ht="22.5" x14ac:dyDescent="0.25">
      <c r="A117" s="296">
        <v>9006</v>
      </c>
      <c r="B117" s="279" t="s">
        <v>89</v>
      </c>
      <c r="C117" s="280" t="str">
        <f>VLOOKUP($B117,'Sledovanie čerpania rozpočtu'!$1:$1048576,2,0)</f>
        <v>Projektový manažér („PM“)  Hlavný projektový manažér</v>
      </c>
      <c r="D117" s="281">
        <f>VLOOKUP($B117,'Sledovanie čerpania rozpočtu'!$1:$1048576,4,0)</f>
        <v>0</v>
      </c>
      <c r="E117" s="281" t="str">
        <f>VLOOKUP($B117,'Sledovanie čerpania rozpočtu'!$1:$1048576,3,0)</f>
        <v>992 - Náklady na zamestnancov 21+</v>
      </c>
      <c r="F117" s="282">
        <v>1947.2</v>
      </c>
      <c r="G117" s="282">
        <v>1947.2</v>
      </c>
      <c r="H117" s="218">
        <v>160</v>
      </c>
      <c r="I117" s="218">
        <v>160</v>
      </c>
      <c r="J117" s="297">
        <f t="shared" si="1"/>
        <v>0</v>
      </c>
      <c r="K117" s="111" t="s">
        <v>138</v>
      </c>
    </row>
    <row r="118" spans="1:11" x14ac:dyDescent="0.25">
      <c r="A118" s="296">
        <v>9006</v>
      </c>
      <c r="B118" s="279" t="s">
        <v>95</v>
      </c>
      <c r="C118" s="280" t="str">
        <f>VLOOKUP($B118,'Sledovanie čerpania rozpočtu'!$1:$1048576,2,0)</f>
        <v>Odborný zamestnanec („OZ“) Technik IT</v>
      </c>
      <c r="D118" s="281">
        <f>VLOOKUP($B118,'Sledovanie čerpania rozpočtu'!$1:$1048576,4,0)</f>
        <v>0</v>
      </c>
      <c r="E118" s="281" t="str">
        <f>VLOOKUP($B118,'Sledovanie čerpania rozpočtu'!$1:$1048576,3,0)</f>
        <v>992 - Náklady na zamestnancov 21+</v>
      </c>
      <c r="F118" s="282">
        <v>1972.8</v>
      </c>
      <c r="G118" s="282">
        <v>1972.8</v>
      </c>
      <c r="H118" s="218">
        <v>160</v>
      </c>
      <c r="I118" s="218">
        <v>160</v>
      </c>
      <c r="J118" s="297">
        <f t="shared" si="1"/>
        <v>0</v>
      </c>
      <c r="K118" s="111" t="s">
        <v>138</v>
      </c>
    </row>
    <row r="119" spans="1:11" x14ac:dyDescent="0.25">
      <c r="A119" s="296">
        <v>9006</v>
      </c>
      <c r="B119" s="279" t="s">
        <v>92</v>
      </c>
      <c r="C119" s="280" t="str">
        <f>VLOOKUP($B119,'Sledovanie čerpania rozpočtu'!$1:$1048576,2,0)</f>
        <v>Odborný zamestnanec („OZ“) Dizajnér aplikácií</v>
      </c>
      <c r="D119" s="281">
        <f>VLOOKUP($B119,'Sledovanie čerpania rozpočtu'!$1:$1048576,4,0)</f>
        <v>0</v>
      </c>
      <c r="E119" s="281" t="str">
        <f>VLOOKUP($B119,'Sledovanie čerpania rozpočtu'!$1:$1048576,3,0)</f>
        <v>992 - Náklady na zamestnancov 21+</v>
      </c>
      <c r="F119" s="282">
        <v>1972.8</v>
      </c>
      <c r="G119" s="282">
        <v>1972.8</v>
      </c>
      <c r="H119" s="218">
        <v>160</v>
      </c>
      <c r="I119" s="218">
        <v>160</v>
      </c>
      <c r="J119" s="297">
        <f t="shared" si="1"/>
        <v>0</v>
      </c>
      <c r="K119" s="111" t="s">
        <v>138</v>
      </c>
    </row>
    <row r="120" spans="1:11" ht="22.5" x14ac:dyDescent="0.25">
      <c r="A120" s="296">
        <v>9006</v>
      </c>
      <c r="B120" s="279" t="s">
        <v>93</v>
      </c>
      <c r="C120" s="280" t="str">
        <f>VLOOKUP($B120,'Sledovanie čerpania rozpočtu'!$1:$1048576,2,0)</f>
        <v>Odborný zamestnanec („OZ“) Grafický a web  dizajnér</v>
      </c>
      <c r="D120" s="281">
        <f>VLOOKUP($B120,'Sledovanie čerpania rozpočtu'!$1:$1048576,4,0)</f>
        <v>0</v>
      </c>
      <c r="E120" s="281" t="str">
        <f>VLOOKUP($B120,'Sledovanie čerpania rozpočtu'!$1:$1048576,3,0)</f>
        <v>992 - Náklady na zamestnancov 21+</v>
      </c>
      <c r="F120" s="282">
        <v>1972.8</v>
      </c>
      <c r="G120" s="282">
        <v>1972.8</v>
      </c>
      <c r="H120" s="218">
        <v>160</v>
      </c>
      <c r="I120" s="218">
        <v>160</v>
      </c>
      <c r="J120" s="297">
        <f t="shared" si="1"/>
        <v>0</v>
      </c>
      <c r="K120" s="111" t="s">
        <v>138</v>
      </c>
    </row>
    <row r="121" spans="1:11" x14ac:dyDescent="0.25">
      <c r="A121" s="296">
        <v>9006</v>
      </c>
      <c r="B121" s="279" t="s">
        <v>91</v>
      </c>
      <c r="C121" s="280" t="str">
        <f>VLOOKUP($B121,'Sledovanie čerpania rozpočtu'!$1:$1048576,2,0)</f>
        <v>Odborný zamestnanec („OZ“) Vývojár softwéru</v>
      </c>
      <c r="D121" s="281">
        <f>VLOOKUP($B121,'Sledovanie čerpania rozpočtu'!$1:$1048576,4,0)</f>
        <v>0</v>
      </c>
      <c r="E121" s="281" t="str">
        <f>VLOOKUP($B121,'Sledovanie čerpania rozpočtu'!$1:$1048576,3,0)</f>
        <v>992 - Náklady na zamestnancov 21+</v>
      </c>
      <c r="F121" s="282">
        <v>1972.8</v>
      </c>
      <c r="G121" s="282">
        <v>1972.8</v>
      </c>
      <c r="H121" s="218">
        <v>160</v>
      </c>
      <c r="I121" s="218">
        <v>160</v>
      </c>
      <c r="J121" s="297">
        <f t="shared" si="1"/>
        <v>0</v>
      </c>
      <c r="K121" s="111" t="s">
        <v>138</v>
      </c>
    </row>
    <row r="122" spans="1:11" ht="22.5" x14ac:dyDescent="0.25">
      <c r="A122" s="296">
        <v>9006</v>
      </c>
      <c r="B122" s="279" t="s">
        <v>97</v>
      </c>
      <c r="C122" s="280" t="str">
        <f>VLOOKUP($B122,'Sledovanie čerpania rozpočtu'!$1:$1048576,2,0)</f>
        <v>Odborný zamestnanec („OZ“) Marketingový špecialista</v>
      </c>
      <c r="D122" s="281">
        <f>VLOOKUP($B122,'Sledovanie čerpania rozpočtu'!$1:$1048576,4,0)</f>
        <v>0</v>
      </c>
      <c r="E122" s="281" t="str">
        <f>VLOOKUP($B122,'Sledovanie čerpania rozpočtu'!$1:$1048576,3,0)</f>
        <v>992 - Náklady na zamestnancov 21+</v>
      </c>
      <c r="F122" s="305">
        <v>1972.8</v>
      </c>
      <c r="G122" s="305">
        <v>0</v>
      </c>
      <c r="H122" s="306">
        <v>160</v>
      </c>
      <c r="I122" s="306">
        <v>0</v>
      </c>
      <c r="J122" s="297">
        <f t="shared" si="1"/>
        <v>1972.8</v>
      </c>
      <c r="K122" s="111" t="s">
        <v>138</v>
      </c>
    </row>
    <row r="123" spans="1:11" ht="15.75" thickBot="1" x14ac:dyDescent="0.3">
      <c r="A123" s="298">
        <v>9006</v>
      </c>
      <c r="B123" s="299" t="s">
        <v>87</v>
      </c>
      <c r="C123" s="300" t="str">
        <f>VLOOKUP($B123,'Sledovanie čerpania rozpočtu'!$1:$1048576,2,0)</f>
        <v>Odborný zamestnanec („OZ“) Botanik</v>
      </c>
      <c r="D123" s="301">
        <f>VLOOKUP($B123,'Sledovanie čerpania rozpočtu'!$1:$1048576,4,0)</f>
        <v>0</v>
      </c>
      <c r="E123" s="301" t="str">
        <f>VLOOKUP($B123,'Sledovanie čerpania rozpočtu'!$1:$1048576,3,0)</f>
        <v>992 - Náklady na zamestnancov 21+</v>
      </c>
      <c r="F123" s="303">
        <v>690.48</v>
      </c>
      <c r="G123" s="303">
        <v>0</v>
      </c>
      <c r="H123" s="304">
        <v>56</v>
      </c>
      <c r="I123" s="304">
        <v>0</v>
      </c>
      <c r="J123" s="302">
        <f t="shared" si="1"/>
        <v>690.48</v>
      </c>
      <c r="K123" s="111" t="s">
        <v>138</v>
      </c>
    </row>
    <row r="124" spans="1:11" x14ac:dyDescent="0.25">
      <c r="A124" s="289">
        <v>9006</v>
      </c>
      <c r="B124" s="290" t="s">
        <v>115</v>
      </c>
      <c r="C124" s="291" t="str">
        <f>VLOOKUP($B124,'Sledovanie čerpania rozpočtu'!$1:$1048576,2,0)</f>
        <v>Kancelárske a adminsitratívne náklady</v>
      </c>
      <c r="D124" s="292">
        <f>VLOOKUP($B124,'Sledovanie čerpania rozpočtu'!$1:$1048576,4,0)</f>
        <v>0</v>
      </c>
      <c r="E124" s="292" t="str">
        <f>VLOOKUP($B124,'Sledovanie čerpania rozpočtu'!$1:$1048576,3,0)</f>
        <v>997 - Kancelárske, administratívne náklady 21+</v>
      </c>
      <c r="F124" s="293">
        <v>16046.41</v>
      </c>
      <c r="G124" s="293">
        <v>16046.41</v>
      </c>
      <c r="H124" s="345"/>
      <c r="I124" s="345"/>
      <c r="J124" s="295">
        <f t="shared" si="1"/>
        <v>0</v>
      </c>
    </row>
    <row r="125" spans="1:11" x14ac:dyDescent="0.25">
      <c r="A125" s="296">
        <v>9006</v>
      </c>
      <c r="B125" s="279" t="s">
        <v>116</v>
      </c>
      <c r="C125" s="280" t="str">
        <f>VLOOKUP($B125,'Sledovanie čerpania rozpočtu'!$1:$1048576,2,0)</f>
        <v>Cestovné náklady</v>
      </c>
      <c r="D125" s="281">
        <f>VLOOKUP($B125,'Sledovanie čerpania rozpočtu'!$1:$1048576,4,0)</f>
        <v>0</v>
      </c>
      <c r="E125" s="281" t="str">
        <f>VLOOKUP($B125,'Sledovanie čerpania rozpočtu'!$1:$1048576,3,0)</f>
        <v>993 - Cestovné náklady a náklady na ubytovanie 21+</v>
      </c>
      <c r="F125" s="284">
        <v>7488.33</v>
      </c>
      <c r="G125" s="284">
        <v>7488.33</v>
      </c>
      <c r="H125" s="283"/>
      <c r="I125" s="283"/>
      <c r="J125" s="297">
        <f t="shared" si="1"/>
        <v>0</v>
      </c>
    </row>
    <row r="126" spans="1:11" ht="15.75" thickBot="1" x14ac:dyDescent="0.3">
      <c r="A126" s="298">
        <v>9006</v>
      </c>
      <c r="B126" s="299" t="s">
        <v>74</v>
      </c>
      <c r="C126" s="300" t="str">
        <f>VLOOKUP($B126,'Sledovanie čerpania rozpočtu'!$1:$1048576,2,0)</f>
        <v>PC vybavenie - 3x HP GT22-2492nc</v>
      </c>
      <c r="D126" s="301">
        <f>VLOOKUP($B126,'Sledovanie čerpania rozpočtu'!$1:$1048576,4,0)</f>
        <v>0</v>
      </c>
      <c r="E126" s="301" t="str">
        <f>VLOOKUP($B126,'Sledovanie čerpania rozpočtu'!$1:$1048576,3,0)</f>
        <v>995 - Náklady na vybavenie 21+</v>
      </c>
      <c r="F126" s="346">
        <v>13164.74</v>
      </c>
      <c r="G126" s="346">
        <v>13164.74</v>
      </c>
      <c r="H126" s="347"/>
      <c r="I126" s="347"/>
      <c r="J126" s="302">
        <f t="shared" si="1"/>
        <v>0</v>
      </c>
      <c r="K126" s="111" t="s">
        <v>140</v>
      </c>
    </row>
    <row r="127" spans="1:11" x14ac:dyDescent="0.25">
      <c r="A127" s="72"/>
      <c r="B127" s="96"/>
      <c r="C127" s="340" t="e">
        <f>VLOOKUP($B127,'Sledovanie čerpania rozpočtu'!$1:$1048576,2,0)</f>
        <v>#N/A</v>
      </c>
      <c r="D127" s="341" t="e">
        <f>VLOOKUP($B127,'Sledovanie čerpania rozpočtu'!$1:$1048576,4,0)</f>
        <v>#N/A</v>
      </c>
      <c r="E127" s="341" t="e">
        <f>VLOOKUP($B127,'Sledovanie čerpania rozpočtu'!$1:$1048576,3,0)</f>
        <v>#N/A</v>
      </c>
      <c r="F127" s="342"/>
      <c r="G127" s="342"/>
      <c r="H127" s="343"/>
      <c r="I127" s="343"/>
      <c r="J127" s="344">
        <f t="shared" si="1"/>
        <v>0</v>
      </c>
    </row>
    <row r="128" spans="1:11" x14ac:dyDescent="0.25">
      <c r="A128" s="98"/>
      <c r="B128" s="108"/>
      <c r="C128" s="109" t="e">
        <f>VLOOKUP($B128,'Sledovanie čerpania rozpočtu'!$1:$1048576,2,0)</f>
        <v>#N/A</v>
      </c>
      <c r="D128" s="110" t="e">
        <f>VLOOKUP($B128,'Sledovanie čerpania rozpočtu'!$1:$1048576,4,0)</f>
        <v>#N/A</v>
      </c>
      <c r="E128" s="110" t="e">
        <f>VLOOKUP($B128,'Sledovanie čerpania rozpočtu'!$1:$1048576,3,0)</f>
        <v>#N/A</v>
      </c>
      <c r="F128" s="99"/>
      <c r="G128" s="99"/>
      <c r="H128" s="100"/>
      <c r="I128" s="100"/>
      <c r="J128" s="13">
        <f t="shared" si="1"/>
        <v>0</v>
      </c>
    </row>
    <row r="129" spans="1:10" x14ac:dyDescent="0.25">
      <c r="A129" s="98"/>
      <c r="B129" s="108"/>
      <c r="C129" s="109" t="e">
        <f>VLOOKUP($B129,'Sledovanie čerpania rozpočtu'!$1:$1048576,2,0)</f>
        <v>#N/A</v>
      </c>
      <c r="D129" s="110" t="e">
        <f>VLOOKUP($B129,'Sledovanie čerpania rozpočtu'!$1:$1048576,4,0)</f>
        <v>#N/A</v>
      </c>
      <c r="E129" s="110" t="e">
        <f>VLOOKUP($B129,'Sledovanie čerpania rozpočtu'!$1:$1048576,3,0)</f>
        <v>#N/A</v>
      </c>
      <c r="F129" s="99"/>
      <c r="G129" s="99"/>
      <c r="H129" s="100"/>
      <c r="I129" s="100"/>
      <c r="J129" s="13">
        <f t="shared" si="1"/>
        <v>0</v>
      </c>
    </row>
    <row r="130" spans="1:10" x14ac:dyDescent="0.25">
      <c r="A130" s="98"/>
      <c r="B130" s="108"/>
      <c r="C130" s="109" t="e">
        <f>VLOOKUP($B130,'Sledovanie čerpania rozpočtu'!$1:$1048576,2,0)</f>
        <v>#N/A</v>
      </c>
      <c r="D130" s="110" t="e">
        <f>VLOOKUP($B130,'Sledovanie čerpania rozpočtu'!$1:$1048576,4,0)</f>
        <v>#N/A</v>
      </c>
      <c r="E130" s="110" t="e">
        <f>VLOOKUP($B130,'Sledovanie čerpania rozpočtu'!$1:$1048576,3,0)</f>
        <v>#N/A</v>
      </c>
      <c r="F130" s="99"/>
      <c r="G130" s="99"/>
      <c r="H130" s="100"/>
      <c r="I130" s="100"/>
      <c r="J130" s="13">
        <f t="shared" si="1"/>
        <v>0</v>
      </c>
    </row>
    <row r="131" spans="1:10" x14ac:dyDescent="0.25">
      <c r="A131" s="98"/>
      <c r="B131" s="108"/>
      <c r="C131" s="109" t="e">
        <f>VLOOKUP($B131,'Sledovanie čerpania rozpočtu'!$1:$1048576,2,0)</f>
        <v>#N/A</v>
      </c>
      <c r="D131" s="110" t="e">
        <f>VLOOKUP($B131,'Sledovanie čerpania rozpočtu'!$1:$1048576,4,0)</f>
        <v>#N/A</v>
      </c>
      <c r="E131" s="110" t="e">
        <f>VLOOKUP($B131,'Sledovanie čerpania rozpočtu'!$1:$1048576,3,0)</f>
        <v>#N/A</v>
      </c>
      <c r="F131" s="99"/>
      <c r="G131" s="99"/>
      <c r="H131" s="100"/>
      <c r="I131" s="100"/>
      <c r="J131" s="13">
        <f t="shared" ref="J131:J194" si="2">F131-G131</f>
        <v>0</v>
      </c>
    </row>
    <row r="132" spans="1:10" x14ac:dyDescent="0.25">
      <c r="A132" s="98"/>
      <c r="B132" s="108"/>
      <c r="C132" s="109" t="e">
        <f>VLOOKUP($B132,'Sledovanie čerpania rozpočtu'!$1:$1048576,2,0)</f>
        <v>#N/A</v>
      </c>
      <c r="D132" s="110" t="e">
        <f>VLOOKUP($B132,'Sledovanie čerpania rozpočtu'!$1:$1048576,4,0)</f>
        <v>#N/A</v>
      </c>
      <c r="E132" s="110" t="e">
        <f>VLOOKUP($B132,'Sledovanie čerpania rozpočtu'!$1:$1048576,3,0)</f>
        <v>#N/A</v>
      </c>
      <c r="F132" s="99"/>
      <c r="G132" s="99"/>
      <c r="H132" s="100"/>
      <c r="I132" s="100"/>
      <c r="J132" s="13">
        <f t="shared" si="2"/>
        <v>0</v>
      </c>
    </row>
    <row r="133" spans="1:10" x14ac:dyDescent="0.25">
      <c r="A133" s="98"/>
      <c r="B133" s="108"/>
      <c r="C133" s="109" t="e">
        <f>VLOOKUP($B133,'Sledovanie čerpania rozpočtu'!$1:$1048576,2,0)</f>
        <v>#N/A</v>
      </c>
      <c r="D133" s="110" t="e">
        <f>VLOOKUP($B133,'Sledovanie čerpania rozpočtu'!$1:$1048576,4,0)</f>
        <v>#N/A</v>
      </c>
      <c r="E133" s="110" t="e">
        <f>VLOOKUP($B133,'Sledovanie čerpania rozpočtu'!$1:$1048576,3,0)</f>
        <v>#N/A</v>
      </c>
      <c r="F133" s="99"/>
      <c r="G133" s="99"/>
      <c r="H133" s="100"/>
      <c r="I133" s="100"/>
      <c r="J133" s="13">
        <f t="shared" si="2"/>
        <v>0</v>
      </c>
    </row>
    <row r="134" spans="1:10" x14ac:dyDescent="0.25">
      <c r="A134" s="98"/>
      <c r="B134" s="108"/>
      <c r="C134" s="109" t="e">
        <f>VLOOKUP($B134,'Sledovanie čerpania rozpočtu'!$1:$1048576,2,0)</f>
        <v>#N/A</v>
      </c>
      <c r="D134" s="110" t="e">
        <f>VLOOKUP($B134,'Sledovanie čerpania rozpočtu'!$1:$1048576,4,0)</f>
        <v>#N/A</v>
      </c>
      <c r="E134" s="110" t="e">
        <f>VLOOKUP($B134,'Sledovanie čerpania rozpočtu'!$1:$1048576,3,0)</f>
        <v>#N/A</v>
      </c>
      <c r="F134" s="99"/>
      <c r="G134" s="99"/>
      <c r="H134" s="100"/>
      <c r="I134" s="100"/>
      <c r="J134" s="13">
        <f t="shared" si="2"/>
        <v>0</v>
      </c>
    </row>
    <row r="135" spans="1:10" x14ac:dyDescent="0.25">
      <c r="A135" s="98"/>
      <c r="B135" s="108"/>
      <c r="C135" s="109" t="e">
        <f>VLOOKUP($B135,'Sledovanie čerpania rozpočtu'!$1:$1048576,2,0)</f>
        <v>#N/A</v>
      </c>
      <c r="D135" s="110" t="e">
        <f>VLOOKUP($B135,'Sledovanie čerpania rozpočtu'!$1:$1048576,4,0)</f>
        <v>#N/A</v>
      </c>
      <c r="E135" s="110" t="e">
        <f>VLOOKUP($B135,'Sledovanie čerpania rozpočtu'!$1:$1048576,3,0)</f>
        <v>#N/A</v>
      </c>
      <c r="F135" s="99"/>
      <c r="G135" s="99"/>
      <c r="H135" s="100"/>
      <c r="I135" s="100"/>
      <c r="J135" s="13">
        <f t="shared" si="2"/>
        <v>0</v>
      </c>
    </row>
    <row r="136" spans="1:10" x14ac:dyDescent="0.25">
      <c r="A136" s="98"/>
      <c r="B136" s="108"/>
      <c r="C136" s="109" t="e">
        <f>VLOOKUP($B136,'Sledovanie čerpania rozpočtu'!$1:$1048576,2,0)</f>
        <v>#N/A</v>
      </c>
      <c r="D136" s="110" t="e">
        <f>VLOOKUP($B136,'Sledovanie čerpania rozpočtu'!$1:$1048576,4,0)</f>
        <v>#N/A</v>
      </c>
      <c r="E136" s="110" t="e">
        <f>VLOOKUP($B136,'Sledovanie čerpania rozpočtu'!$1:$1048576,3,0)</f>
        <v>#N/A</v>
      </c>
      <c r="F136" s="99"/>
      <c r="G136" s="99"/>
      <c r="H136" s="100"/>
      <c r="I136" s="100"/>
      <c r="J136" s="13">
        <f t="shared" si="2"/>
        <v>0</v>
      </c>
    </row>
    <row r="137" spans="1:10" x14ac:dyDescent="0.25">
      <c r="A137" s="98"/>
      <c r="B137" s="108"/>
      <c r="C137" s="109" t="e">
        <f>VLOOKUP($B137,'Sledovanie čerpania rozpočtu'!$1:$1048576,2,0)</f>
        <v>#N/A</v>
      </c>
      <c r="D137" s="110" t="e">
        <f>VLOOKUP($B137,'Sledovanie čerpania rozpočtu'!$1:$1048576,4,0)</f>
        <v>#N/A</v>
      </c>
      <c r="E137" s="110" t="e">
        <f>VLOOKUP($B137,'Sledovanie čerpania rozpočtu'!$1:$1048576,3,0)</f>
        <v>#N/A</v>
      </c>
      <c r="F137" s="99"/>
      <c r="G137" s="99"/>
      <c r="H137" s="100"/>
      <c r="I137" s="100"/>
      <c r="J137" s="13">
        <f t="shared" si="2"/>
        <v>0</v>
      </c>
    </row>
    <row r="138" spans="1:10" x14ac:dyDescent="0.25">
      <c r="A138" s="98"/>
      <c r="B138" s="108"/>
      <c r="C138" s="109" t="e">
        <f>VLOOKUP($B138,'Sledovanie čerpania rozpočtu'!$1:$1048576,2,0)</f>
        <v>#N/A</v>
      </c>
      <c r="D138" s="110" t="e">
        <f>VLOOKUP($B138,'Sledovanie čerpania rozpočtu'!$1:$1048576,4,0)</f>
        <v>#N/A</v>
      </c>
      <c r="E138" s="110" t="e">
        <f>VLOOKUP($B138,'Sledovanie čerpania rozpočtu'!$1:$1048576,3,0)</f>
        <v>#N/A</v>
      </c>
      <c r="F138" s="99"/>
      <c r="G138" s="99"/>
      <c r="H138" s="100"/>
      <c r="I138" s="100"/>
      <c r="J138" s="13">
        <f t="shared" si="2"/>
        <v>0</v>
      </c>
    </row>
    <row r="139" spans="1:10" x14ac:dyDescent="0.25">
      <c r="A139" s="98"/>
      <c r="B139" s="108"/>
      <c r="C139" s="109" t="e">
        <f>VLOOKUP($B139,'Sledovanie čerpania rozpočtu'!$1:$1048576,2,0)</f>
        <v>#N/A</v>
      </c>
      <c r="D139" s="110" t="e">
        <f>VLOOKUP($B139,'Sledovanie čerpania rozpočtu'!$1:$1048576,4,0)</f>
        <v>#N/A</v>
      </c>
      <c r="E139" s="110" t="e">
        <f>VLOOKUP($B139,'Sledovanie čerpania rozpočtu'!$1:$1048576,3,0)</f>
        <v>#N/A</v>
      </c>
      <c r="F139" s="99"/>
      <c r="G139" s="99"/>
      <c r="H139" s="100"/>
      <c r="I139" s="100"/>
      <c r="J139" s="13">
        <f t="shared" si="2"/>
        <v>0</v>
      </c>
    </row>
    <row r="140" spans="1:10" x14ac:dyDescent="0.25">
      <c r="A140" s="98"/>
      <c r="B140" s="108"/>
      <c r="C140" s="109" t="e">
        <f>VLOOKUP($B140,'Sledovanie čerpania rozpočtu'!$1:$1048576,2,0)</f>
        <v>#N/A</v>
      </c>
      <c r="D140" s="110" t="e">
        <f>VLOOKUP($B140,'Sledovanie čerpania rozpočtu'!$1:$1048576,4,0)</f>
        <v>#N/A</v>
      </c>
      <c r="E140" s="110" t="e">
        <f>VLOOKUP($B140,'Sledovanie čerpania rozpočtu'!$1:$1048576,3,0)</f>
        <v>#N/A</v>
      </c>
      <c r="F140" s="99"/>
      <c r="G140" s="99"/>
      <c r="H140" s="100"/>
      <c r="I140" s="100"/>
      <c r="J140" s="13">
        <f t="shared" si="2"/>
        <v>0</v>
      </c>
    </row>
    <row r="141" spans="1:10" x14ac:dyDescent="0.25">
      <c r="A141" s="98"/>
      <c r="B141" s="108"/>
      <c r="C141" s="109" t="e">
        <f>VLOOKUP($B141,'Sledovanie čerpania rozpočtu'!$1:$1048576,2,0)</f>
        <v>#N/A</v>
      </c>
      <c r="D141" s="110" t="e">
        <f>VLOOKUP($B141,'Sledovanie čerpania rozpočtu'!$1:$1048576,4,0)</f>
        <v>#N/A</v>
      </c>
      <c r="E141" s="110" t="e">
        <f>VLOOKUP($B141,'Sledovanie čerpania rozpočtu'!$1:$1048576,3,0)</f>
        <v>#N/A</v>
      </c>
      <c r="F141" s="99"/>
      <c r="G141" s="99"/>
      <c r="H141" s="100"/>
      <c r="I141" s="100"/>
      <c r="J141" s="13">
        <f t="shared" si="2"/>
        <v>0</v>
      </c>
    </row>
    <row r="142" spans="1:10" x14ac:dyDescent="0.25">
      <c r="A142" s="98"/>
      <c r="B142" s="108"/>
      <c r="C142" s="109" t="e">
        <f>VLOOKUP($B142,'Sledovanie čerpania rozpočtu'!$1:$1048576,2,0)</f>
        <v>#N/A</v>
      </c>
      <c r="D142" s="110" t="e">
        <f>VLOOKUP($B142,'Sledovanie čerpania rozpočtu'!$1:$1048576,4,0)</f>
        <v>#N/A</v>
      </c>
      <c r="E142" s="110" t="e">
        <f>VLOOKUP($B142,'Sledovanie čerpania rozpočtu'!$1:$1048576,3,0)</f>
        <v>#N/A</v>
      </c>
      <c r="F142" s="99"/>
      <c r="G142" s="99"/>
      <c r="H142" s="100"/>
      <c r="I142" s="100"/>
      <c r="J142" s="13">
        <f t="shared" si="2"/>
        <v>0</v>
      </c>
    </row>
    <row r="143" spans="1:10" x14ac:dyDescent="0.25">
      <c r="A143" s="98"/>
      <c r="B143" s="108"/>
      <c r="C143" s="109" t="e">
        <f>VLOOKUP($B143,'Sledovanie čerpania rozpočtu'!$1:$1048576,2,0)</f>
        <v>#N/A</v>
      </c>
      <c r="D143" s="110" t="e">
        <f>VLOOKUP($B143,'Sledovanie čerpania rozpočtu'!$1:$1048576,4,0)</f>
        <v>#N/A</v>
      </c>
      <c r="E143" s="110" t="e">
        <f>VLOOKUP($B143,'Sledovanie čerpania rozpočtu'!$1:$1048576,3,0)</f>
        <v>#N/A</v>
      </c>
      <c r="F143" s="99"/>
      <c r="G143" s="99"/>
      <c r="H143" s="100"/>
      <c r="I143" s="100"/>
      <c r="J143" s="13">
        <f t="shared" si="2"/>
        <v>0</v>
      </c>
    </row>
    <row r="144" spans="1:10" x14ac:dyDescent="0.25">
      <c r="A144" s="98"/>
      <c r="B144" s="108"/>
      <c r="C144" s="109" t="e">
        <f>VLOOKUP($B144,'Sledovanie čerpania rozpočtu'!$1:$1048576,2,0)</f>
        <v>#N/A</v>
      </c>
      <c r="D144" s="110" t="e">
        <f>VLOOKUP($B144,'Sledovanie čerpania rozpočtu'!$1:$1048576,4,0)</f>
        <v>#N/A</v>
      </c>
      <c r="E144" s="110" t="e">
        <f>VLOOKUP($B144,'Sledovanie čerpania rozpočtu'!$1:$1048576,3,0)</f>
        <v>#N/A</v>
      </c>
      <c r="F144" s="99"/>
      <c r="G144" s="99"/>
      <c r="H144" s="100"/>
      <c r="I144" s="100"/>
      <c r="J144" s="13">
        <f t="shared" si="2"/>
        <v>0</v>
      </c>
    </row>
    <row r="145" spans="1:10" x14ac:dyDescent="0.25">
      <c r="A145" s="98"/>
      <c r="B145" s="108"/>
      <c r="C145" s="109" t="e">
        <f>VLOOKUP($B145,'Sledovanie čerpania rozpočtu'!$1:$1048576,2,0)</f>
        <v>#N/A</v>
      </c>
      <c r="D145" s="110" t="e">
        <f>VLOOKUP($B145,'Sledovanie čerpania rozpočtu'!$1:$1048576,4,0)</f>
        <v>#N/A</v>
      </c>
      <c r="E145" s="110" t="e">
        <f>VLOOKUP($B145,'Sledovanie čerpania rozpočtu'!$1:$1048576,3,0)</f>
        <v>#N/A</v>
      </c>
      <c r="F145" s="99"/>
      <c r="G145" s="99"/>
      <c r="H145" s="100"/>
      <c r="I145" s="100"/>
      <c r="J145" s="13">
        <f t="shared" si="2"/>
        <v>0</v>
      </c>
    </row>
    <row r="146" spans="1:10" x14ac:dyDescent="0.25">
      <c r="A146" s="98"/>
      <c r="B146" s="108"/>
      <c r="C146" s="109" t="e">
        <f>VLOOKUP($B146,'Sledovanie čerpania rozpočtu'!$1:$1048576,2,0)</f>
        <v>#N/A</v>
      </c>
      <c r="D146" s="110" t="e">
        <f>VLOOKUP($B146,'Sledovanie čerpania rozpočtu'!$1:$1048576,4,0)</f>
        <v>#N/A</v>
      </c>
      <c r="E146" s="110" t="e">
        <f>VLOOKUP($B146,'Sledovanie čerpania rozpočtu'!$1:$1048576,3,0)</f>
        <v>#N/A</v>
      </c>
      <c r="F146" s="99"/>
      <c r="G146" s="99"/>
      <c r="H146" s="100"/>
      <c r="I146" s="100"/>
      <c r="J146" s="13">
        <f t="shared" si="2"/>
        <v>0</v>
      </c>
    </row>
    <row r="147" spans="1:10" x14ac:dyDescent="0.25">
      <c r="A147" s="98"/>
      <c r="B147" s="108"/>
      <c r="C147" s="109" t="e">
        <f>VLOOKUP($B147,'Sledovanie čerpania rozpočtu'!$1:$1048576,2,0)</f>
        <v>#N/A</v>
      </c>
      <c r="D147" s="110" t="e">
        <f>VLOOKUP($B147,'Sledovanie čerpania rozpočtu'!$1:$1048576,4,0)</f>
        <v>#N/A</v>
      </c>
      <c r="E147" s="110" t="e">
        <f>VLOOKUP($B147,'Sledovanie čerpania rozpočtu'!$1:$1048576,3,0)</f>
        <v>#N/A</v>
      </c>
      <c r="F147" s="99"/>
      <c r="G147" s="99"/>
      <c r="H147" s="100"/>
      <c r="I147" s="100"/>
      <c r="J147" s="13">
        <f t="shared" si="2"/>
        <v>0</v>
      </c>
    </row>
    <row r="148" spans="1:10" x14ac:dyDescent="0.25">
      <c r="A148" s="98"/>
      <c r="B148" s="108"/>
      <c r="C148" s="109" t="e">
        <f>VLOOKUP($B148,'Sledovanie čerpania rozpočtu'!$1:$1048576,2,0)</f>
        <v>#N/A</v>
      </c>
      <c r="D148" s="110" t="e">
        <f>VLOOKUP($B148,'Sledovanie čerpania rozpočtu'!$1:$1048576,4,0)</f>
        <v>#N/A</v>
      </c>
      <c r="E148" s="110" t="e">
        <f>VLOOKUP($B148,'Sledovanie čerpania rozpočtu'!$1:$1048576,3,0)</f>
        <v>#N/A</v>
      </c>
      <c r="F148" s="99"/>
      <c r="G148" s="99"/>
      <c r="H148" s="100"/>
      <c r="I148" s="100"/>
      <c r="J148" s="13">
        <f t="shared" si="2"/>
        <v>0</v>
      </c>
    </row>
    <row r="149" spans="1:10" x14ac:dyDescent="0.25">
      <c r="A149" s="98"/>
      <c r="B149" s="108"/>
      <c r="C149" s="109" t="e">
        <f>VLOOKUP($B149,'Sledovanie čerpania rozpočtu'!$1:$1048576,2,0)</f>
        <v>#N/A</v>
      </c>
      <c r="D149" s="110" t="e">
        <f>VLOOKUP($B149,'Sledovanie čerpania rozpočtu'!$1:$1048576,4,0)</f>
        <v>#N/A</v>
      </c>
      <c r="E149" s="110" t="e">
        <f>VLOOKUP($B149,'Sledovanie čerpania rozpočtu'!$1:$1048576,3,0)</f>
        <v>#N/A</v>
      </c>
      <c r="F149" s="99"/>
      <c r="G149" s="99"/>
      <c r="H149" s="100"/>
      <c r="I149" s="100"/>
      <c r="J149" s="13">
        <f t="shared" si="2"/>
        <v>0</v>
      </c>
    </row>
    <row r="150" spans="1:10" x14ac:dyDescent="0.25">
      <c r="A150" s="98"/>
      <c r="B150" s="108"/>
      <c r="C150" s="109" t="e">
        <f>VLOOKUP($B150,'Sledovanie čerpania rozpočtu'!$1:$1048576,2,0)</f>
        <v>#N/A</v>
      </c>
      <c r="D150" s="110" t="e">
        <f>VLOOKUP($B150,'Sledovanie čerpania rozpočtu'!$1:$1048576,4,0)</f>
        <v>#N/A</v>
      </c>
      <c r="E150" s="110" t="e">
        <f>VLOOKUP($B150,'Sledovanie čerpania rozpočtu'!$1:$1048576,3,0)</f>
        <v>#N/A</v>
      </c>
      <c r="F150" s="99"/>
      <c r="G150" s="99"/>
      <c r="H150" s="100"/>
      <c r="I150" s="100"/>
      <c r="J150" s="13">
        <f t="shared" si="2"/>
        <v>0</v>
      </c>
    </row>
    <row r="151" spans="1:10" x14ac:dyDescent="0.25">
      <c r="A151" s="98"/>
      <c r="B151" s="108"/>
      <c r="C151" s="109" t="e">
        <f>VLOOKUP($B151,'Sledovanie čerpania rozpočtu'!$1:$1048576,2,0)</f>
        <v>#N/A</v>
      </c>
      <c r="D151" s="110" t="e">
        <f>VLOOKUP($B151,'Sledovanie čerpania rozpočtu'!$1:$1048576,4,0)</f>
        <v>#N/A</v>
      </c>
      <c r="E151" s="110" t="e">
        <f>VLOOKUP($B151,'Sledovanie čerpania rozpočtu'!$1:$1048576,3,0)</f>
        <v>#N/A</v>
      </c>
      <c r="F151" s="99"/>
      <c r="G151" s="99"/>
      <c r="H151" s="100"/>
      <c r="I151" s="100"/>
      <c r="J151" s="13">
        <f t="shared" si="2"/>
        <v>0</v>
      </c>
    </row>
    <row r="152" spans="1:10" x14ac:dyDescent="0.25">
      <c r="A152" s="98"/>
      <c r="B152" s="108"/>
      <c r="C152" s="109" t="e">
        <f>VLOOKUP($B152,'Sledovanie čerpania rozpočtu'!$1:$1048576,2,0)</f>
        <v>#N/A</v>
      </c>
      <c r="D152" s="110" t="e">
        <f>VLOOKUP($B152,'Sledovanie čerpania rozpočtu'!$1:$1048576,4,0)</f>
        <v>#N/A</v>
      </c>
      <c r="E152" s="110" t="e">
        <f>VLOOKUP($B152,'Sledovanie čerpania rozpočtu'!$1:$1048576,3,0)</f>
        <v>#N/A</v>
      </c>
      <c r="F152" s="99"/>
      <c r="G152" s="99"/>
      <c r="H152" s="100"/>
      <c r="I152" s="100"/>
      <c r="J152" s="13">
        <f t="shared" si="2"/>
        <v>0</v>
      </c>
    </row>
    <row r="153" spans="1:10" x14ac:dyDescent="0.25">
      <c r="A153" s="98"/>
      <c r="B153" s="108"/>
      <c r="C153" s="109" t="e">
        <f>VLOOKUP($B153,'Sledovanie čerpania rozpočtu'!$1:$1048576,2,0)</f>
        <v>#N/A</v>
      </c>
      <c r="D153" s="110" t="e">
        <f>VLOOKUP($B153,'Sledovanie čerpania rozpočtu'!$1:$1048576,4,0)</f>
        <v>#N/A</v>
      </c>
      <c r="E153" s="110" t="e">
        <f>VLOOKUP($B153,'Sledovanie čerpania rozpočtu'!$1:$1048576,3,0)</f>
        <v>#N/A</v>
      </c>
      <c r="F153" s="99"/>
      <c r="G153" s="99"/>
      <c r="H153" s="100"/>
      <c r="I153" s="100"/>
      <c r="J153" s="13">
        <f t="shared" si="2"/>
        <v>0</v>
      </c>
    </row>
    <row r="154" spans="1:10" x14ac:dyDescent="0.25">
      <c r="A154" s="98"/>
      <c r="B154" s="108"/>
      <c r="C154" s="109" t="e">
        <f>VLOOKUP($B154,'Sledovanie čerpania rozpočtu'!$1:$1048576,2,0)</f>
        <v>#N/A</v>
      </c>
      <c r="D154" s="110" t="e">
        <f>VLOOKUP($B154,'Sledovanie čerpania rozpočtu'!$1:$1048576,4,0)</f>
        <v>#N/A</v>
      </c>
      <c r="E154" s="110" t="e">
        <f>VLOOKUP($B154,'Sledovanie čerpania rozpočtu'!$1:$1048576,3,0)</f>
        <v>#N/A</v>
      </c>
      <c r="F154" s="99"/>
      <c r="G154" s="99"/>
      <c r="H154" s="100"/>
      <c r="I154" s="100"/>
      <c r="J154" s="13">
        <f t="shared" si="2"/>
        <v>0</v>
      </c>
    </row>
    <row r="155" spans="1:10" x14ac:dyDescent="0.25">
      <c r="A155" s="98"/>
      <c r="B155" s="108"/>
      <c r="C155" s="109" t="e">
        <f>VLOOKUP($B155,'Sledovanie čerpania rozpočtu'!$1:$1048576,2,0)</f>
        <v>#N/A</v>
      </c>
      <c r="D155" s="110" t="e">
        <f>VLOOKUP($B155,'Sledovanie čerpania rozpočtu'!$1:$1048576,4,0)</f>
        <v>#N/A</v>
      </c>
      <c r="E155" s="110" t="e">
        <f>VLOOKUP($B155,'Sledovanie čerpania rozpočtu'!$1:$1048576,3,0)</f>
        <v>#N/A</v>
      </c>
      <c r="F155" s="99"/>
      <c r="G155" s="99"/>
      <c r="H155" s="100"/>
      <c r="I155" s="100"/>
      <c r="J155" s="13">
        <f t="shared" si="2"/>
        <v>0</v>
      </c>
    </row>
    <row r="156" spans="1:10" x14ac:dyDescent="0.25">
      <c r="A156" s="98"/>
      <c r="B156" s="108"/>
      <c r="C156" s="109" t="e">
        <f>VLOOKUP($B156,'Sledovanie čerpania rozpočtu'!$1:$1048576,2,0)</f>
        <v>#N/A</v>
      </c>
      <c r="D156" s="110" t="e">
        <f>VLOOKUP($B156,'Sledovanie čerpania rozpočtu'!$1:$1048576,4,0)</f>
        <v>#N/A</v>
      </c>
      <c r="E156" s="110" t="e">
        <f>VLOOKUP($B156,'Sledovanie čerpania rozpočtu'!$1:$1048576,3,0)</f>
        <v>#N/A</v>
      </c>
      <c r="F156" s="99"/>
      <c r="G156" s="99"/>
      <c r="H156" s="100"/>
      <c r="I156" s="100"/>
      <c r="J156" s="13">
        <f t="shared" si="2"/>
        <v>0</v>
      </c>
    </row>
    <row r="157" spans="1:10" x14ac:dyDescent="0.25">
      <c r="A157" s="98"/>
      <c r="B157" s="108"/>
      <c r="C157" s="109" t="e">
        <f>VLOOKUP($B157,'Sledovanie čerpania rozpočtu'!$1:$1048576,2,0)</f>
        <v>#N/A</v>
      </c>
      <c r="D157" s="110" t="e">
        <f>VLOOKUP($B157,'Sledovanie čerpania rozpočtu'!$1:$1048576,4,0)</f>
        <v>#N/A</v>
      </c>
      <c r="E157" s="110" t="e">
        <f>VLOOKUP($B157,'Sledovanie čerpania rozpočtu'!$1:$1048576,3,0)</f>
        <v>#N/A</v>
      </c>
      <c r="F157" s="99"/>
      <c r="G157" s="99"/>
      <c r="H157" s="100"/>
      <c r="I157" s="100"/>
      <c r="J157" s="13">
        <f t="shared" si="2"/>
        <v>0</v>
      </c>
    </row>
    <row r="158" spans="1:10" x14ac:dyDescent="0.25">
      <c r="A158" s="98"/>
      <c r="B158" s="108"/>
      <c r="C158" s="109" t="e">
        <f>VLOOKUP($B158,'Sledovanie čerpania rozpočtu'!$1:$1048576,2,0)</f>
        <v>#N/A</v>
      </c>
      <c r="D158" s="110" t="e">
        <f>VLOOKUP($B158,'Sledovanie čerpania rozpočtu'!$1:$1048576,4,0)</f>
        <v>#N/A</v>
      </c>
      <c r="E158" s="110" t="e">
        <f>VLOOKUP($B158,'Sledovanie čerpania rozpočtu'!$1:$1048576,3,0)</f>
        <v>#N/A</v>
      </c>
      <c r="F158" s="99"/>
      <c r="G158" s="99"/>
      <c r="H158" s="100"/>
      <c r="I158" s="100"/>
      <c r="J158" s="13">
        <f t="shared" si="2"/>
        <v>0</v>
      </c>
    </row>
    <row r="159" spans="1:10" x14ac:dyDescent="0.25">
      <c r="A159" s="98"/>
      <c r="B159" s="108"/>
      <c r="C159" s="109" t="e">
        <f>VLOOKUP($B159,'Sledovanie čerpania rozpočtu'!$1:$1048576,2,0)</f>
        <v>#N/A</v>
      </c>
      <c r="D159" s="110" t="e">
        <f>VLOOKUP($B159,'Sledovanie čerpania rozpočtu'!$1:$1048576,4,0)</f>
        <v>#N/A</v>
      </c>
      <c r="E159" s="110" t="e">
        <f>VLOOKUP($B159,'Sledovanie čerpania rozpočtu'!$1:$1048576,3,0)</f>
        <v>#N/A</v>
      </c>
      <c r="F159" s="99"/>
      <c r="G159" s="99"/>
      <c r="H159" s="100"/>
      <c r="I159" s="100"/>
      <c r="J159" s="13">
        <f t="shared" si="2"/>
        <v>0</v>
      </c>
    </row>
    <row r="160" spans="1:10" x14ac:dyDescent="0.25">
      <c r="A160" s="98"/>
      <c r="B160" s="108"/>
      <c r="C160" s="109" t="e">
        <f>VLOOKUP($B160,'Sledovanie čerpania rozpočtu'!$1:$1048576,2,0)</f>
        <v>#N/A</v>
      </c>
      <c r="D160" s="110" t="e">
        <f>VLOOKUP($B160,'Sledovanie čerpania rozpočtu'!$1:$1048576,4,0)</f>
        <v>#N/A</v>
      </c>
      <c r="E160" s="110" t="e">
        <f>VLOOKUP($B160,'Sledovanie čerpania rozpočtu'!$1:$1048576,3,0)</f>
        <v>#N/A</v>
      </c>
      <c r="F160" s="99"/>
      <c r="G160" s="99"/>
      <c r="H160" s="100"/>
      <c r="I160" s="100"/>
      <c r="J160" s="13">
        <f t="shared" si="2"/>
        <v>0</v>
      </c>
    </row>
    <row r="161" spans="1:10" x14ac:dyDescent="0.25">
      <c r="A161" s="98"/>
      <c r="B161" s="108"/>
      <c r="C161" s="109" t="e">
        <f>VLOOKUP($B161,'Sledovanie čerpania rozpočtu'!$1:$1048576,2,0)</f>
        <v>#N/A</v>
      </c>
      <c r="D161" s="110" t="e">
        <f>VLOOKUP($B161,'Sledovanie čerpania rozpočtu'!$1:$1048576,4,0)</f>
        <v>#N/A</v>
      </c>
      <c r="E161" s="110" t="e">
        <f>VLOOKUP($B161,'Sledovanie čerpania rozpočtu'!$1:$1048576,3,0)</f>
        <v>#N/A</v>
      </c>
      <c r="F161" s="99"/>
      <c r="G161" s="99"/>
      <c r="H161" s="100"/>
      <c r="I161" s="100"/>
      <c r="J161" s="13">
        <f t="shared" si="2"/>
        <v>0</v>
      </c>
    </row>
    <row r="162" spans="1:10" x14ac:dyDescent="0.25">
      <c r="A162" s="98"/>
      <c r="B162" s="108"/>
      <c r="C162" s="109" t="e">
        <f>VLOOKUP($B162,'Sledovanie čerpania rozpočtu'!$1:$1048576,2,0)</f>
        <v>#N/A</v>
      </c>
      <c r="D162" s="110" t="e">
        <f>VLOOKUP($B162,'Sledovanie čerpania rozpočtu'!$1:$1048576,4,0)</f>
        <v>#N/A</v>
      </c>
      <c r="E162" s="110" t="e">
        <f>VLOOKUP($B162,'Sledovanie čerpania rozpočtu'!$1:$1048576,3,0)</f>
        <v>#N/A</v>
      </c>
      <c r="F162" s="99"/>
      <c r="G162" s="99"/>
      <c r="H162" s="100"/>
      <c r="I162" s="100"/>
      <c r="J162" s="13">
        <f t="shared" si="2"/>
        <v>0</v>
      </c>
    </row>
    <row r="163" spans="1:10" x14ac:dyDescent="0.25">
      <c r="A163" s="98"/>
      <c r="B163" s="108"/>
      <c r="C163" s="109" t="e">
        <f>VLOOKUP($B163,'Sledovanie čerpania rozpočtu'!$1:$1048576,2,0)</f>
        <v>#N/A</v>
      </c>
      <c r="D163" s="110" t="e">
        <f>VLOOKUP($B163,'Sledovanie čerpania rozpočtu'!$1:$1048576,4,0)</f>
        <v>#N/A</v>
      </c>
      <c r="E163" s="110" t="e">
        <f>VLOOKUP($B163,'Sledovanie čerpania rozpočtu'!$1:$1048576,3,0)</f>
        <v>#N/A</v>
      </c>
      <c r="F163" s="99"/>
      <c r="G163" s="99"/>
      <c r="H163" s="100"/>
      <c r="I163" s="100"/>
      <c r="J163" s="13">
        <f t="shared" si="2"/>
        <v>0</v>
      </c>
    </row>
    <row r="164" spans="1:10" x14ac:dyDescent="0.25">
      <c r="A164" s="98"/>
      <c r="B164" s="108"/>
      <c r="C164" s="109" t="e">
        <f>VLOOKUP($B164,'Sledovanie čerpania rozpočtu'!$1:$1048576,2,0)</f>
        <v>#N/A</v>
      </c>
      <c r="D164" s="110" t="e">
        <f>VLOOKUP($B164,'Sledovanie čerpania rozpočtu'!$1:$1048576,4,0)</f>
        <v>#N/A</v>
      </c>
      <c r="E164" s="110" t="e">
        <f>VLOOKUP($B164,'Sledovanie čerpania rozpočtu'!$1:$1048576,3,0)</f>
        <v>#N/A</v>
      </c>
      <c r="F164" s="99"/>
      <c r="G164" s="99"/>
      <c r="H164" s="100"/>
      <c r="I164" s="100"/>
      <c r="J164" s="13">
        <f t="shared" si="2"/>
        <v>0</v>
      </c>
    </row>
    <row r="165" spans="1:10" x14ac:dyDescent="0.25">
      <c r="A165" s="98"/>
      <c r="B165" s="108"/>
      <c r="C165" s="109" t="e">
        <f>VLOOKUP($B165,'Sledovanie čerpania rozpočtu'!$1:$1048576,2,0)</f>
        <v>#N/A</v>
      </c>
      <c r="D165" s="110" t="e">
        <f>VLOOKUP($B165,'Sledovanie čerpania rozpočtu'!$1:$1048576,4,0)</f>
        <v>#N/A</v>
      </c>
      <c r="E165" s="110" t="e">
        <f>VLOOKUP($B165,'Sledovanie čerpania rozpočtu'!$1:$1048576,3,0)</f>
        <v>#N/A</v>
      </c>
      <c r="F165" s="99"/>
      <c r="G165" s="99"/>
      <c r="H165" s="100"/>
      <c r="I165" s="100"/>
      <c r="J165" s="13">
        <f t="shared" si="2"/>
        <v>0</v>
      </c>
    </row>
    <row r="166" spans="1:10" x14ac:dyDescent="0.25">
      <c r="A166" s="98"/>
      <c r="B166" s="108"/>
      <c r="C166" s="109" t="e">
        <f>VLOOKUP($B166,'Sledovanie čerpania rozpočtu'!$1:$1048576,2,0)</f>
        <v>#N/A</v>
      </c>
      <c r="D166" s="110" t="e">
        <f>VLOOKUP($B166,'Sledovanie čerpania rozpočtu'!$1:$1048576,4,0)</f>
        <v>#N/A</v>
      </c>
      <c r="E166" s="110" t="e">
        <f>VLOOKUP($B166,'Sledovanie čerpania rozpočtu'!$1:$1048576,3,0)</f>
        <v>#N/A</v>
      </c>
      <c r="F166" s="99"/>
      <c r="G166" s="99"/>
      <c r="H166" s="100"/>
      <c r="I166" s="100"/>
      <c r="J166" s="13">
        <f t="shared" si="2"/>
        <v>0</v>
      </c>
    </row>
    <row r="167" spans="1:10" x14ac:dyDescent="0.25">
      <c r="A167" s="98"/>
      <c r="B167" s="108"/>
      <c r="C167" s="109" t="e">
        <f>VLOOKUP($B167,'Sledovanie čerpania rozpočtu'!$1:$1048576,2,0)</f>
        <v>#N/A</v>
      </c>
      <c r="D167" s="110" t="e">
        <f>VLOOKUP($B167,'Sledovanie čerpania rozpočtu'!$1:$1048576,4,0)</f>
        <v>#N/A</v>
      </c>
      <c r="E167" s="110" t="e">
        <f>VLOOKUP($B167,'Sledovanie čerpania rozpočtu'!$1:$1048576,3,0)</f>
        <v>#N/A</v>
      </c>
      <c r="F167" s="99"/>
      <c r="G167" s="99"/>
      <c r="H167" s="100"/>
      <c r="I167" s="100"/>
      <c r="J167" s="13">
        <f t="shared" si="2"/>
        <v>0</v>
      </c>
    </row>
    <row r="168" spans="1:10" x14ac:dyDescent="0.25">
      <c r="A168" s="98"/>
      <c r="B168" s="108"/>
      <c r="C168" s="109" t="e">
        <f>VLOOKUP($B168,'Sledovanie čerpania rozpočtu'!$1:$1048576,2,0)</f>
        <v>#N/A</v>
      </c>
      <c r="D168" s="110" t="e">
        <f>VLOOKUP($B168,'Sledovanie čerpania rozpočtu'!$1:$1048576,4,0)</f>
        <v>#N/A</v>
      </c>
      <c r="E168" s="110" t="e">
        <f>VLOOKUP($B168,'Sledovanie čerpania rozpočtu'!$1:$1048576,3,0)</f>
        <v>#N/A</v>
      </c>
      <c r="F168" s="99"/>
      <c r="G168" s="99"/>
      <c r="H168" s="100"/>
      <c r="I168" s="100"/>
      <c r="J168" s="13">
        <f t="shared" si="2"/>
        <v>0</v>
      </c>
    </row>
    <row r="169" spans="1:10" x14ac:dyDescent="0.25">
      <c r="A169" s="98"/>
      <c r="B169" s="108"/>
      <c r="C169" s="109" t="e">
        <f>VLOOKUP($B169,'Sledovanie čerpania rozpočtu'!$1:$1048576,2,0)</f>
        <v>#N/A</v>
      </c>
      <c r="D169" s="110" t="e">
        <f>VLOOKUP($B169,'Sledovanie čerpania rozpočtu'!$1:$1048576,4,0)</f>
        <v>#N/A</v>
      </c>
      <c r="E169" s="110" t="e">
        <f>VLOOKUP($B169,'Sledovanie čerpania rozpočtu'!$1:$1048576,3,0)</f>
        <v>#N/A</v>
      </c>
      <c r="F169" s="99"/>
      <c r="G169" s="99"/>
      <c r="H169" s="100"/>
      <c r="I169" s="100"/>
      <c r="J169" s="13">
        <f t="shared" si="2"/>
        <v>0</v>
      </c>
    </row>
    <row r="170" spans="1:10" x14ac:dyDescent="0.25">
      <c r="A170" s="98"/>
      <c r="B170" s="108"/>
      <c r="C170" s="109" t="e">
        <f>VLOOKUP($B170,'Sledovanie čerpania rozpočtu'!$1:$1048576,2,0)</f>
        <v>#N/A</v>
      </c>
      <c r="D170" s="110" t="e">
        <f>VLOOKUP($B170,'Sledovanie čerpania rozpočtu'!$1:$1048576,4,0)</f>
        <v>#N/A</v>
      </c>
      <c r="E170" s="110" t="e">
        <f>VLOOKUP($B170,'Sledovanie čerpania rozpočtu'!$1:$1048576,3,0)</f>
        <v>#N/A</v>
      </c>
      <c r="F170" s="99"/>
      <c r="G170" s="99"/>
      <c r="H170" s="100"/>
      <c r="I170" s="100"/>
      <c r="J170" s="13">
        <f t="shared" si="2"/>
        <v>0</v>
      </c>
    </row>
    <row r="171" spans="1:10" x14ac:dyDescent="0.25">
      <c r="A171" s="98"/>
      <c r="B171" s="108"/>
      <c r="C171" s="109" t="e">
        <f>VLOOKUP($B171,'Sledovanie čerpania rozpočtu'!$1:$1048576,2,0)</f>
        <v>#N/A</v>
      </c>
      <c r="D171" s="110" t="e">
        <f>VLOOKUP($B171,'Sledovanie čerpania rozpočtu'!$1:$1048576,4,0)</f>
        <v>#N/A</v>
      </c>
      <c r="E171" s="110" t="e">
        <f>VLOOKUP($B171,'Sledovanie čerpania rozpočtu'!$1:$1048576,3,0)</f>
        <v>#N/A</v>
      </c>
      <c r="F171" s="99"/>
      <c r="G171" s="99"/>
      <c r="H171" s="100"/>
      <c r="I171" s="100"/>
      <c r="J171" s="13">
        <f t="shared" si="2"/>
        <v>0</v>
      </c>
    </row>
    <row r="172" spans="1:10" x14ac:dyDescent="0.25">
      <c r="A172" s="98"/>
      <c r="B172" s="108"/>
      <c r="C172" s="109" t="e">
        <f>VLOOKUP($B172,'Sledovanie čerpania rozpočtu'!$1:$1048576,2,0)</f>
        <v>#N/A</v>
      </c>
      <c r="D172" s="110" t="e">
        <f>VLOOKUP($B172,'Sledovanie čerpania rozpočtu'!$1:$1048576,4,0)</f>
        <v>#N/A</v>
      </c>
      <c r="E172" s="110" t="e">
        <f>VLOOKUP($B172,'Sledovanie čerpania rozpočtu'!$1:$1048576,3,0)</f>
        <v>#N/A</v>
      </c>
      <c r="F172" s="99"/>
      <c r="G172" s="99"/>
      <c r="H172" s="100"/>
      <c r="I172" s="100"/>
      <c r="J172" s="13">
        <f t="shared" si="2"/>
        <v>0</v>
      </c>
    </row>
    <row r="173" spans="1:10" x14ac:dyDescent="0.25">
      <c r="A173" s="98"/>
      <c r="B173" s="108"/>
      <c r="C173" s="109" t="e">
        <f>VLOOKUP($B173,'Sledovanie čerpania rozpočtu'!$1:$1048576,2,0)</f>
        <v>#N/A</v>
      </c>
      <c r="D173" s="110" t="e">
        <f>VLOOKUP($B173,'Sledovanie čerpania rozpočtu'!$1:$1048576,4,0)</f>
        <v>#N/A</v>
      </c>
      <c r="E173" s="110" t="e">
        <f>VLOOKUP($B173,'Sledovanie čerpania rozpočtu'!$1:$1048576,3,0)</f>
        <v>#N/A</v>
      </c>
      <c r="F173" s="99"/>
      <c r="G173" s="99"/>
      <c r="H173" s="100"/>
      <c r="I173" s="100"/>
      <c r="J173" s="13">
        <f t="shared" si="2"/>
        <v>0</v>
      </c>
    </row>
    <row r="174" spans="1:10" x14ac:dyDescent="0.25">
      <c r="A174" s="98"/>
      <c r="B174" s="108"/>
      <c r="C174" s="109" t="e">
        <f>VLOOKUP($B174,'Sledovanie čerpania rozpočtu'!$1:$1048576,2,0)</f>
        <v>#N/A</v>
      </c>
      <c r="D174" s="110" t="e">
        <f>VLOOKUP($B174,'Sledovanie čerpania rozpočtu'!$1:$1048576,4,0)</f>
        <v>#N/A</v>
      </c>
      <c r="E174" s="110" t="e">
        <f>VLOOKUP($B174,'Sledovanie čerpania rozpočtu'!$1:$1048576,3,0)</f>
        <v>#N/A</v>
      </c>
      <c r="F174" s="99"/>
      <c r="G174" s="99"/>
      <c r="H174" s="100"/>
      <c r="I174" s="100"/>
      <c r="J174" s="13">
        <f t="shared" si="2"/>
        <v>0</v>
      </c>
    </row>
    <row r="175" spans="1:10" x14ac:dyDescent="0.25">
      <c r="A175" s="98"/>
      <c r="B175" s="108"/>
      <c r="C175" s="109" t="e">
        <f>VLOOKUP($B175,'Sledovanie čerpania rozpočtu'!$1:$1048576,2,0)</f>
        <v>#N/A</v>
      </c>
      <c r="D175" s="110" t="e">
        <f>VLOOKUP($B175,'Sledovanie čerpania rozpočtu'!$1:$1048576,4,0)</f>
        <v>#N/A</v>
      </c>
      <c r="E175" s="110" t="e">
        <f>VLOOKUP($B175,'Sledovanie čerpania rozpočtu'!$1:$1048576,3,0)</f>
        <v>#N/A</v>
      </c>
      <c r="F175" s="99"/>
      <c r="G175" s="99"/>
      <c r="H175" s="100"/>
      <c r="I175" s="100"/>
      <c r="J175" s="13">
        <f t="shared" si="2"/>
        <v>0</v>
      </c>
    </row>
    <row r="176" spans="1:10" x14ac:dyDescent="0.25">
      <c r="A176" s="98"/>
      <c r="B176" s="108"/>
      <c r="C176" s="109" t="e">
        <f>VLOOKUP($B176,'Sledovanie čerpania rozpočtu'!$1:$1048576,2,0)</f>
        <v>#N/A</v>
      </c>
      <c r="D176" s="110" t="e">
        <f>VLOOKUP($B176,'Sledovanie čerpania rozpočtu'!$1:$1048576,4,0)</f>
        <v>#N/A</v>
      </c>
      <c r="E176" s="110" t="e">
        <f>VLOOKUP($B176,'Sledovanie čerpania rozpočtu'!$1:$1048576,3,0)</f>
        <v>#N/A</v>
      </c>
      <c r="F176" s="99"/>
      <c r="G176" s="99"/>
      <c r="H176" s="100"/>
      <c r="I176" s="100"/>
      <c r="J176" s="13">
        <f t="shared" si="2"/>
        <v>0</v>
      </c>
    </row>
    <row r="177" spans="1:10" x14ac:dyDescent="0.25">
      <c r="A177" s="98"/>
      <c r="B177" s="108"/>
      <c r="C177" s="109" t="e">
        <f>VLOOKUP($B177,'Sledovanie čerpania rozpočtu'!$1:$1048576,2,0)</f>
        <v>#N/A</v>
      </c>
      <c r="D177" s="110" t="e">
        <f>VLOOKUP($B177,'Sledovanie čerpania rozpočtu'!$1:$1048576,4,0)</f>
        <v>#N/A</v>
      </c>
      <c r="E177" s="110" t="e">
        <f>VLOOKUP($B177,'Sledovanie čerpania rozpočtu'!$1:$1048576,3,0)</f>
        <v>#N/A</v>
      </c>
      <c r="F177" s="99"/>
      <c r="G177" s="99"/>
      <c r="H177" s="100"/>
      <c r="I177" s="100"/>
      <c r="J177" s="13">
        <f t="shared" si="2"/>
        <v>0</v>
      </c>
    </row>
    <row r="178" spans="1:10" x14ac:dyDescent="0.25">
      <c r="A178" s="98"/>
      <c r="B178" s="108"/>
      <c r="C178" s="109" t="e">
        <f>VLOOKUP($B178,'Sledovanie čerpania rozpočtu'!$1:$1048576,2,0)</f>
        <v>#N/A</v>
      </c>
      <c r="D178" s="110" t="e">
        <f>VLOOKUP($B178,'Sledovanie čerpania rozpočtu'!$1:$1048576,4,0)</f>
        <v>#N/A</v>
      </c>
      <c r="E178" s="110" t="e">
        <f>VLOOKUP($B178,'Sledovanie čerpania rozpočtu'!$1:$1048576,3,0)</f>
        <v>#N/A</v>
      </c>
      <c r="F178" s="99"/>
      <c r="G178" s="99"/>
      <c r="H178" s="100"/>
      <c r="I178" s="100"/>
      <c r="J178" s="13">
        <f t="shared" si="2"/>
        <v>0</v>
      </c>
    </row>
    <row r="179" spans="1:10" x14ac:dyDescent="0.25">
      <c r="A179" s="98"/>
      <c r="B179" s="108"/>
      <c r="C179" s="109" t="e">
        <f>VLOOKUP($B179,'Sledovanie čerpania rozpočtu'!$1:$1048576,2,0)</f>
        <v>#N/A</v>
      </c>
      <c r="D179" s="110" t="e">
        <f>VLOOKUP($B179,'Sledovanie čerpania rozpočtu'!$1:$1048576,4,0)</f>
        <v>#N/A</v>
      </c>
      <c r="E179" s="110" t="e">
        <f>VLOOKUP($B179,'Sledovanie čerpania rozpočtu'!$1:$1048576,3,0)</f>
        <v>#N/A</v>
      </c>
      <c r="F179" s="99"/>
      <c r="G179" s="99"/>
      <c r="H179" s="100"/>
      <c r="I179" s="100"/>
      <c r="J179" s="13">
        <f t="shared" si="2"/>
        <v>0</v>
      </c>
    </row>
    <row r="180" spans="1:10" x14ac:dyDescent="0.25">
      <c r="A180" s="98"/>
      <c r="B180" s="108"/>
      <c r="C180" s="109" t="e">
        <f>VLOOKUP($B180,'Sledovanie čerpania rozpočtu'!$1:$1048576,2,0)</f>
        <v>#N/A</v>
      </c>
      <c r="D180" s="110" t="e">
        <f>VLOOKUP($B180,'Sledovanie čerpania rozpočtu'!$1:$1048576,4,0)</f>
        <v>#N/A</v>
      </c>
      <c r="E180" s="110" t="e">
        <f>VLOOKUP($B180,'Sledovanie čerpania rozpočtu'!$1:$1048576,3,0)</f>
        <v>#N/A</v>
      </c>
      <c r="F180" s="99"/>
      <c r="G180" s="99"/>
      <c r="H180" s="100"/>
      <c r="I180" s="100"/>
      <c r="J180" s="13">
        <f t="shared" si="2"/>
        <v>0</v>
      </c>
    </row>
    <row r="181" spans="1:10" x14ac:dyDescent="0.25">
      <c r="A181" s="98"/>
      <c r="B181" s="108"/>
      <c r="C181" s="109" t="e">
        <f>VLOOKUP($B181,'Sledovanie čerpania rozpočtu'!$1:$1048576,2,0)</f>
        <v>#N/A</v>
      </c>
      <c r="D181" s="110" t="e">
        <f>VLOOKUP($B181,'Sledovanie čerpania rozpočtu'!$1:$1048576,4,0)</f>
        <v>#N/A</v>
      </c>
      <c r="E181" s="110" t="e">
        <f>VLOOKUP($B181,'Sledovanie čerpania rozpočtu'!$1:$1048576,3,0)</f>
        <v>#N/A</v>
      </c>
      <c r="F181" s="99"/>
      <c r="G181" s="99"/>
      <c r="H181" s="100"/>
      <c r="I181" s="100"/>
      <c r="J181" s="13">
        <f t="shared" si="2"/>
        <v>0</v>
      </c>
    </row>
    <row r="182" spans="1:10" x14ac:dyDescent="0.25">
      <c r="A182" s="98"/>
      <c r="B182" s="108"/>
      <c r="C182" s="109" t="e">
        <f>VLOOKUP($B182,'Sledovanie čerpania rozpočtu'!$1:$1048576,2,0)</f>
        <v>#N/A</v>
      </c>
      <c r="D182" s="110" t="e">
        <f>VLOOKUP($B182,'Sledovanie čerpania rozpočtu'!$1:$1048576,4,0)</f>
        <v>#N/A</v>
      </c>
      <c r="E182" s="110" t="e">
        <f>VLOOKUP($B182,'Sledovanie čerpania rozpočtu'!$1:$1048576,3,0)</f>
        <v>#N/A</v>
      </c>
      <c r="F182" s="99"/>
      <c r="G182" s="99"/>
      <c r="H182" s="100"/>
      <c r="I182" s="100"/>
      <c r="J182" s="13">
        <f t="shared" si="2"/>
        <v>0</v>
      </c>
    </row>
    <row r="183" spans="1:10" x14ac:dyDescent="0.25">
      <c r="A183" s="98"/>
      <c r="B183" s="108"/>
      <c r="C183" s="109" t="e">
        <f>VLOOKUP($B183,'Sledovanie čerpania rozpočtu'!$1:$1048576,2,0)</f>
        <v>#N/A</v>
      </c>
      <c r="D183" s="110" t="e">
        <f>VLOOKUP($B183,'Sledovanie čerpania rozpočtu'!$1:$1048576,4,0)</f>
        <v>#N/A</v>
      </c>
      <c r="E183" s="110" t="e">
        <f>VLOOKUP($B183,'Sledovanie čerpania rozpočtu'!$1:$1048576,3,0)</f>
        <v>#N/A</v>
      </c>
      <c r="F183" s="99"/>
      <c r="G183" s="99"/>
      <c r="H183" s="100"/>
      <c r="I183" s="100"/>
      <c r="J183" s="13">
        <f t="shared" si="2"/>
        <v>0</v>
      </c>
    </row>
    <row r="184" spans="1:10" x14ac:dyDescent="0.25">
      <c r="A184" s="98"/>
      <c r="B184" s="108"/>
      <c r="C184" s="109" t="e">
        <f>VLOOKUP($B184,'Sledovanie čerpania rozpočtu'!$1:$1048576,2,0)</f>
        <v>#N/A</v>
      </c>
      <c r="D184" s="110" t="e">
        <f>VLOOKUP($B184,'Sledovanie čerpania rozpočtu'!$1:$1048576,4,0)</f>
        <v>#N/A</v>
      </c>
      <c r="E184" s="110" t="e">
        <f>VLOOKUP($B184,'Sledovanie čerpania rozpočtu'!$1:$1048576,3,0)</f>
        <v>#N/A</v>
      </c>
      <c r="F184" s="99"/>
      <c r="G184" s="99"/>
      <c r="H184" s="100"/>
      <c r="I184" s="100"/>
      <c r="J184" s="13">
        <f t="shared" si="2"/>
        <v>0</v>
      </c>
    </row>
    <row r="185" spans="1:10" x14ac:dyDescent="0.25">
      <c r="A185" s="98"/>
      <c r="B185" s="108"/>
      <c r="C185" s="109" t="e">
        <f>VLOOKUP($B185,'Sledovanie čerpania rozpočtu'!$1:$1048576,2,0)</f>
        <v>#N/A</v>
      </c>
      <c r="D185" s="110" t="e">
        <f>VLOOKUP($B185,'Sledovanie čerpania rozpočtu'!$1:$1048576,4,0)</f>
        <v>#N/A</v>
      </c>
      <c r="E185" s="110" t="e">
        <f>VLOOKUP($B185,'Sledovanie čerpania rozpočtu'!$1:$1048576,3,0)</f>
        <v>#N/A</v>
      </c>
      <c r="F185" s="99"/>
      <c r="G185" s="99"/>
      <c r="H185" s="100"/>
      <c r="I185" s="100"/>
      <c r="J185" s="13">
        <f t="shared" si="2"/>
        <v>0</v>
      </c>
    </row>
    <row r="186" spans="1:10" x14ac:dyDescent="0.25">
      <c r="A186" s="98"/>
      <c r="B186" s="108"/>
      <c r="C186" s="109" t="e">
        <f>VLOOKUP($B186,'Sledovanie čerpania rozpočtu'!$1:$1048576,2,0)</f>
        <v>#N/A</v>
      </c>
      <c r="D186" s="110" t="e">
        <f>VLOOKUP($B186,'Sledovanie čerpania rozpočtu'!$1:$1048576,4,0)</f>
        <v>#N/A</v>
      </c>
      <c r="E186" s="110" t="e">
        <f>VLOOKUP($B186,'Sledovanie čerpania rozpočtu'!$1:$1048576,3,0)</f>
        <v>#N/A</v>
      </c>
      <c r="F186" s="99"/>
      <c r="G186" s="99"/>
      <c r="H186" s="100"/>
      <c r="I186" s="100"/>
      <c r="J186" s="13">
        <f t="shared" si="2"/>
        <v>0</v>
      </c>
    </row>
    <row r="187" spans="1:10" x14ac:dyDescent="0.25">
      <c r="A187" s="98"/>
      <c r="B187" s="108"/>
      <c r="C187" s="109" t="e">
        <f>VLOOKUP($B187,'Sledovanie čerpania rozpočtu'!$1:$1048576,2,0)</f>
        <v>#N/A</v>
      </c>
      <c r="D187" s="110" t="e">
        <f>VLOOKUP($B187,'Sledovanie čerpania rozpočtu'!$1:$1048576,4,0)</f>
        <v>#N/A</v>
      </c>
      <c r="E187" s="110" t="e">
        <f>VLOOKUP($B187,'Sledovanie čerpania rozpočtu'!$1:$1048576,3,0)</f>
        <v>#N/A</v>
      </c>
      <c r="F187" s="99"/>
      <c r="G187" s="99"/>
      <c r="H187" s="100"/>
      <c r="I187" s="100"/>
      <c r="J187" s="13">
        <f t="shared" si="2"/>
        <v>0</v>
      </c>
    </row>
    <row r="188" spans="1:10" x14ac:dyDescent="0.25">
      <c r="A188" s="98"/>
      <c r="B188" s="108"/>
      <c r="C188" s="109" t="e">
        <f>VLOOKUP($B188,'Sledovanie čerpania rozpočtu'!$1:$1048576,2,0)</f>
        <v>#N/A</v>
      </c>
      <c r="D188" s="110" t="e">
        <f>VLOOKUP($B188,'Sledovanie čerpania rozpočtu'!$1:$1048576,4,0)</f>
        <v>#N/A</v>
      </c>
      <c r="E188" s="110" t="e">
        <f>VLOOKUP($B188,'Sledovanie čerpania rozpočtu'!$1:$1048576,3,0)</f>
        <v>#N/A</v>
      </c>
      <c r="F188" s="99"/>
      <c r="G188" s="99"/>
      <c r="H188" s="100"/>
      <c r="I188" s="100"/>
      <c r="J188" s="13">
        <f t="shared" si="2"/>
        <v>0</v>
      </c>
    </row>
    <row r="189" spans="1:10" x14ac:dyDescent="0.25">
      <c r="A189" s="98"/>
      <c r="B189" s="108"/>
      <c r="C189" s="109" t="e">
        <f>VLOOKUP($B189,'Sledovanie čerpania rozpočtu'!$1:$1048576,2,0)</f>
        <v>#N/A</v>
      </c>
      <c r="D189" s="110" t="e">
        <f>VLOOKUP($B189,'Sledovanie čerpania rozpočtu'!$1:$1048576,4,0)</f>
        <v>#N/A</v>
      </c>
      <c r="E189" s="110" t="e">
        <f>VLOOKUP($B189,'Sledovanie čerpania rozpočtu'!$1:$1048576,3,0)</f>
        <v>#N/A</v>
      </c>
      <c r="F189" s="99"/>
      <c r="G189" s="99"/>
      <c r="H189" s="100"/>
      <c r="I189" s="100"/>
      <c r="J189" s="13">
        <f t="shared" si="2"/>
        <v>0</v>
      </c>
    </row>
    <row r="190" spans="1:10" x14ac:dyDescent="0.25">
      <c r="A190" s="98"/>
      <c r="B190" s="108"/>
      <c r="C190" s="109" t="e">
        <f>VLOOKUP($B190,'Sledovanie čerpania rozpočtu'!$1:$1048576,2,0)</f>
        <v>#N/A</v>
      </c>
      <c r="D190" s="110" t="e">
        <f>VLOOKUP($B190,'Sledovanie čerpania rozpočtu'!$1:$1048576,4,0)</f>
        <v>#N/A</v>
      </c>
      <c r="E190" s="110" t="e">
        <f>VLOOKUP($B190,'Sledovanie čerpania rozpočtu'!$1:$1048576,3,0)</f>
        <v>#N/A</v>
      </c>
      <c r="F190" s="99"/>
      <c r="G190" s="99"/>
      <c r="H190" s="100"/>
      <c r="I190" s="100"/>
      <c r="J190" s="13">
        <f t="shared" si="2"/>
        <v>0</v>
      </c>
    </row>
    <row r="191" spans="1:10" x14ac:dyDescent="0.25">
      <c r="A191" s="98"/>
      <c r="B191" s="108"/>
      <c r="C191" s="109" t="e">
        <f>VLOOKUP($B191,'Sledovanie čerpania rozpočtu'!$1:$1048576,2,0)</f>
        <v>#N/A</v>
      </c>
      <c r="D191" s="110" t="e">
        <f>VLOOKUP($B191,'Sledovanie čerpania rozpočtu'!$1:$1048576,4,0)</f>
        <v>#N/A</v>
      </c>
      <c r="E191" s="110" t="e">
        <f>VLOOKUP($B191,'Sledovanie čerpania rozpočtu'!$1:$1048576,3,0)</f>
        <v>#N/A</v>
      </c>
      <c r="F191" s="99"/>
      <c r="G191" s="99"/>
      <c r="H191" s="100"/>
      <c r="I191" s="100"/>
      <c r="J191" s="13">
        <f t="shared" si="2"/>
        <v>0</v>
      </c>
    </row>
    <row r="192" spans="1:10" x14ac:dyDescent="0.25">
      <c r="A192" s="98"/>
      <c r="B192" s="108"/>
      <c r="C192" s="109" t="e">
        <f>VLOOKUP($B192,'Sledovanie čerpania rozpočtu'!$1:$1048576,2,0)</f>
        <v>#N/A</v>
      </c>
      <c r="D192" s="110" t="e">
        <f>VLOOKUP($B192,'Sledovanie čerpania rozpočtu'!$1:$1048576,4,0)</f>
        <v>#N/A</v>
      </c>
      <c r="E192" s="110" t="e">
        <f>VLOOKUP($B192,'Sledovanie čerpania rozpočtu'!$1:$1048576,3,0)</f>
        <v>#N/A</v>
      </c>
      <c r="F192" s="99"/>
      <c r="G192" s="99"/>
      <c r="H192" s="100"/>
      <c r="I192" s="100"/>
      <c r="J192" s="13">
        <f t="shared" si="2"/>
        <v>0</v>
      </c>
    </row>
    <row r="193" spans="1:10" x14ac:dyDescent="0.25">
      <c r="A193" s="98"/>
      <c r="B193" s="108"/>
      <c r="C193" s="109" t="e">
        <f>VLOOKUP($B193,'Sledovanie čerpania rozpočtu'!$1:$1048576,2,0)</f>
        <v>#N/A</v>
      </c>
      <c r="D193" s="110" t="e">
        <f>VLOOKUP($B193,'Sledovanie čerpania rozpočtu'!$1:$1048576,4,0)</f>
        <v>#N/A</v>
      </c>
      <c r="E193" s="110" t="e">
        <f>VLOOKUP($B193,'Sledovanie čerpania rozpočtu'!$1:$1048576,3,0)</f>
        <v>#N/A</v>
      </c>
      <c r="F193" s="99"/>
      <c r="G193" s="99"/>
      <c r="H193" s="100"/>
      <c r="I193" s="100"/>
      <c r="J193" s="13">
        <f t="shared" si="2"/>
        <v>0</v>
      </c>
    </row>
    <row r="194" spans="1:10" x14ac:dyDescent="0.25">
      <c r="A194" s="98"/>
      <c r="B194" s="108"/>
      <c r="C194" s="109" t="e">
        <f>VLOOKUP($B194,'Sledovanie čerpania rozpočtu'!$1:$1048576,2,0)</f>
        <v>#N/A</v>
      </c>
      <c r="D194" s="110" t="e">
        <f>VLOOKUP($B194,'Sledovanie čerpania rozpočtu'!$1:$1048576,4,0)</f>
        <v>#N/A</v>
      </c>
      <c r="E194" s="110" t="e">
        <f>VLOOKUP($B194,'Sledovanie čerpania rozpočtu'!$1:$1048576,3,0)</f>
        <v>#N/A</v>
      </c>
      <c r="F194" s="99"/>
      <c r="G194" s="99"/>
      <c r="H194" s="100"/>
      <c r="I194" s="100"/>
      <c r="J194" s="13">
        <f t="shared" si="2"/>
        <v>0</v>
      </c>
    </row>
    <row r="195" spans="1:10" x14ac:dyDescent="0.25">
      <c r="A195" s="98"/>
      <c r="B195" s="108"/>
      <c r="C195" s="109" t="e">
        <f>VLOOKUP($B195,'Sledovanie čerpania rozpočtu'!$1:$1048576,2,0)</f>
        <v>#N/A</v>
      </c>
      <c r="D195" s="110" t="e">
        <f>VLOOKUP($B195,'Sledovanie čerpania rozpočtu'!$1:$1048576,4,0)</f>
        <v>#N/A</v>
      </c>
      <c r="E195" s="110" t="e">
        <f>VLOOKUP($B195,'Sledovanie čerpania rozpočtu'!$1:$1048576,3,0)</f>
        <v>#N/A</v>
      </c>
      <c r="F195" s="99"/>
      <c r="G195" s="99"/>
      <c r="H195" s="100"/>
      <c r="I195" s="100"/>
      <c r="J195" s="13">
        <f t="shared" ref="J195:J238" si="3">F195-G195</f>
        <v>0</v>
      </c>
    </row>
    <row r="196" spans="1:10" x14ac:dyDescent="0.25">
      <c r="A196" s="98"/>
      <c r="B196" s="108"/>
      <c r="C196" s="109" t="e">
        <f>VLOOKUP($B196,'Sledovanie čerpania rozpočtu'!$1:$1048576,2,0)</f>
        <v>#N/A</v>
      </c>
      <c r="D196" s="110" t="e">
        <f>VLOOKUP($B196,'Sledovanie čerpania rozpočtu'!$1:$1048576,4,0)</f>
        <v>#N/A</v>
      </c>
      <c r="E196" s="110" t="e">
        <f>VLOOKUP($B196,'Sledovanie čerpania rozpočtu'!$1:$1048576,3,0)</f>
        <v>#N/A</v>
      </c>
      <c r="F196" s="99"/>
      <c r="G196" s="99"/>
      <c r="H196" s="100"/>
      <c r="I196" s="100"/>
      <c r="J196" s="13">
        <f t="shared" si="3"/>
        <v>0</v>
      </c>
    </row>
    <row r="197" spans="1:10" x14ac:dyDescent="0.25">
      <c r="A197" s="98"/>
      <c r="B197" s="108"/>
      <c r="C197" s="109" t="e">
        <f>VLOOKUP($B197,'Sledovanie čerpania rozpočtu'!$1:$1048576,2,0)</f>
        <v>#N/A</v>
      </c>
      <c r="D197" s="110" t="e">
        <f>VLOOKUP($B197,'Sledovanie čerpania rozpočtu'!$1:$1048576,4,0)</f>
        <v>#N/A</v>
      </c>
      <c r="E197" s="110" t="e">
        <f>VLOOKUP($B197,'Sledovanie čerpania rozpočtu'!$1:$1048576,3,0)</f>
        <v>#N/A</v>
      </c>
      <c r="F197" s="99"/>
      <c r="G197" s="99"/>
      <c r="H197" s="100"/>
      <c r="I197" s="100"/>
      <c r="J197" s="13">
        <f t="shared" si="3"/>
        <v>0</v>
      </c>
    </row>
    <row r="198" spans="1:10" x14ac:dyDescent="0.25">
      <c r="A198" s="98"/>
      <c r="B198" s="108"/>
      <c r="C198" s="109" t="e">
        <f>VLOOKUP($B198,'Sledovanie čerpania rozpočtu'!$1:$1048576,2,0)</f>
        <v>#N/A</v>
      </c>
      <c r="D198" s="110" t="e">
        <f>VLOOKUP($B198,'Sledovanie čerpania rozpočtu'!$1:$1048576,4,0)</f>
        <v>#N/A</v>
      </c>
      <c r="E198" s="110" t="e">
        <f>VLOOKUP($B198,'Sledovanie čerpania rozpočtu'!$1:$1048576,3,0)</f>
        <v>#N/A</v>
      </c>
      <c r="F198" s="99"/>
      <c r="G198" s="99"/>
      <c r="H198" s="100"/>
      <c r="I198" s="100"/>
      <c r="J198" s="13">
        <f t="shared" si="3"/>
        <v>0</v>
      </c>
    </row>
    <row r="199" spans="1:10" x14ac:dyDescent="0.25">
      <c r="A199" s="98"/>
      <c r="B199" s="108"/>
      <c r="C199" s="109" t="e">
        <f>VLOOKUP($B199,'Sledovanie čerpania rozpočtu'!$1:$1048576,2,0)</f>
        <v>#N/A</v>
      </c>
      <c r="D199" s="110" t="e">
        <f>VLOOKUP($B199,'Sledovanie čerpania rozpočtu'!$1:$1048576,4,0)</f>
        <v>#N/A</v>
      </c>
      <c r="E199" s="110" t="e">
        <f>VLOOKUP($B199,'Sledovanie čerpania rozpočtu'!$1:$1048576,3,0)</f>
        <v>#N/A</v>
      </c>
      <c r="F199" s="99"/>
      <c r="G199" s="99"/>
      <c r="H199" s="100"/>
      <c r="I199" s="100"/>
      <c r="J199" s="13">
        <f t="shared" si="3"/>
        <v>0</v>
      </c>
    </row>
    <row r="200" spans="1:10" x14ac:dyDescent="0.25">
      <c r="A200" s="98"/>
      <c r="B200" s="108"/>
      <c r="C200" s="109" t="e">
        <f>VLOOKUP($B200,'Sledovanie čerpania rozpočtu'!$1:$1048576,2,0)</f>
        <v>#N/A</v>
      </c>
      <c r="D200" s="110" t="e">
        <f>VLOOKUP($B200,'Sledovanie čerpania rozpočtu'!$1:$1048576,4,0)</f>
        <v>#N/A</v>
      </c>
      <c r="E200" s="110" t="e">
        <f>VLOOKUP($B200,'Sledovanie čerpania rozpočtu'!$1:$1048576,3,0)</f>
        <v>#N/A</v>
      </c>
      <c r="F200" s="99"/>
      <c r="G200" s="99"/>
      <c r="H200" s="100"/>
      <c r="I200" s="100"/>
      <c r="J200" s="13">
        <f t="shared" si="3"/>
        <v>0</v>
      </c>
    </row>
    <row r="201" spans="1:10" x14ac:dyDescent="0.25">
      <c r="A201" s="98"/>
      <c r="B201" s="108"/>
      <c r="C201" s="109" t="e">
        <f>VLOOKUP($B201,'Sledovanie čerpania rozpočtu'!$1:$1048576,2,0)</f>
        <v>#N/A</v>
      </c>
      <c r="D201" s="110" t="e">
        <f>VLOOKUP($B201,'Sledovanie čerpania rozpočtu'!$1:$1048576,4,0)</f>
        <v>#N/A</v>
      </c>
      <c r="E201" s="110" t="e">
        <f>VLOOKUP($B201,'Sledovanie čerpania rozpočtu'!$1:$1048576,3,0)</f>
        <v>#N/A</v>
      </c>
      <c r="F201" s="99"/>
      <c r="G201" s="99"/>
      <c r="H201" s="100"/>
      <c r="I201" s="100"/>
      <c r="J201" s="13">
        <f t="shared" si="3"/>
        <v>0</v>
      </c>
    </row>
    <row r="202" spans="1:10" x14ac:dyDescent="0.25">
      <c r="A202" s="98"/>
      <c r="B202" s="108"/>
      <c r="C202" s="109" t="e">
        <f>VLOOKUP($B202,'Sledovanie čerpania rozpočtu'!$1:$1048576,2,0)</f>
        <v>#N/A</v>
      </c>
      <c r="D202" s="110" t="e">
        <f>VLOOKUP($B202,'Sledovanie čerpania rozpočtu'!$1:$1048576,4,0)</f>
        <v>#N/A</v>
      </c>
      <c r="E202" s="110" t="e">
        <f>VLOOKUP($B202,'Sledovanie čerpania rozpočtu'!$1:$1048576,3,0)</f>
        <v>#N/A</v>
      </c>
      <c r="F202" s="99"/>
      <c r="G202" s="99"/>
      <c r="H202" s="100"/>
      <c r="I202" s="100"/>
      <c r="J202" s="13">
        <f t="shared" si="3"/>
        <v>0</v>
      </c>
    </row>
    <row r="203" spans="1:10" x14ac:dyDescent="0.25">
      <c r="A203" s="98"/>
      <c r="B203" s="108"/>
      <c r="C203" s="109" t="e">
        <f>VLOOKUP($B203,'Sledovanie čerpania rozpočtu'!$1:$1048576,2,0)</f>
        <v>#N/A</v>
      </c>
      <c r="D203" s="110" t="e">
        <f>VLOOKUP($B203,'Sledovanie čerpania rozpočtu'!$1:$1048576,4,0)</f>
        <v>#N/A</v>
      </c>
      <c r="E203" s="110" t="e">
        <f>VLOOKUP($B203,'Sledovanie čerpania rozpočtu'!$1:$1048576,3,0)</f>
        <v>#N/A</v>
      </c>
      <c r="F203" s="99"/>
      <c r="G203" s="99"/>
      <c r="H203" s="100"/>
      <c r="I203" s="100"/>
      <c r="J203" s="13">
        <f t="shared" si="3"/>
        <v>0</v>
      </c>
    </row>
    <row r="204" spans="1:10" x14ac:dyDescent="0.25">
      <c r="A204" s="98"/>
      <c r="B204" s="108"/>
      <c r="C204" s="109" t="e">
        <f>VLOOKUP($B204,'Sledovanie čerpania rozpočtu'!$1:$1048576,2,0)</f>
        <v>#N/A</v>
      </c>
      <c r="D204" s="110" t="e">
        <f>VLOOKUP($B204,'Sledovanie čerpania rozpočtu'!$1:$1048576,4,0)</f>
        <v>#N/A</v>
      </c>
      <c r="E204" s="110" t="e">
        <f>VLOOKUP($B204,'Sledovanie čerpania rozpočtu'!$1:$1048576,3,0)</f>
        <v>#N/A</v>
      </c>
      <c r="F204" s="99"/>
      <c r="G204" s="99"/>
      <c r="H204" s="100"/>
      <c r="I204" s="100"/>
      <c r="J204" s="13">
        <f t="shared" si="3"/>
        <v>0</v>
      </c>
    </row>
    <row r="205" spans="1:10" x14ac:dyDescent="0.25">
      <c r="A205" s="98"/>
      <c r="B205" s="108"/>
      <c r="C205" s="109" t="e">
        <f>VLOOKUP($B205,'Sledovanie čerpania rozpočtu'!$1:$1048576,2,0)</f>
        <v>#N/A</v>
      </c>
      <c r="D205" s="110" t="e">
        <f>VLOOKUP($B205,'Sledovanie čerpania rozpočtu'!$1:$1048576,4,0)</f>
        <v>#N/A</v>
      </c>
      <c r="E205" s="110" t="e">
        <f>VLOOKUP($B205,'Sledovanie čerpania rozpočtu'!$1:$1048576,3,0)</f>
        <v>#N/A</v>
      </c>
      <c r="F205" s="99"/>
      <c r="G205" s="99"/>
      <c r="H205" s="100"/>
      <c r="I205" s="100"/>
      <c r="J205" s="13">
        <f t="shared" si="3"/>
        <v>0</v>
      </c>
    </row>
    <row r="206" spans="1:10" x14ac:dyDescent="0.25">
      <c r="A206" s="98"/>
      <c r="B206" s="108"/>
      <c r="C206" s="109" t="e">
        <f>VLOOKUP($B206,'Sledovanie čerpania rozpočtu'!$1:$1048576,2,0)</f>
        <v>#N/A</v>
      </c>
      <c r="D206" s="110" t="e">
        <f>VLOOKUP($B206,'Sledovanie čerpania rozpočtu'!$1:$1048576,4,0)</f>
        <v>#N/A</v>
      </c>
      <c r="E206" s="110" t="e">
        <f>VLOOKUP($B206,'Sledovanie čerpania rozpočtu'!$1:$1048576,3,0)</f>
        <v>#N/A</v>
      </c>
      <c r="F206" s="99"/>
      <c r="G206" s="99"/>
      <c r="H206" s="100"/>
      <c r="I206" s="100"/>
      <c r="J206" s="13">
        <f t="shared" si="3"/>
        <v>0</v>
      </c>
    </row>
    <row r="207" spans="1:10" x14ac:dyDescent="0.25">
      <c r="A207" s="98"/>
      <c r="B207" s="108"/>
      <c r="C207" s="109" t="e">
        <f>VLOOKUP($B207,'Sledovanie čerpania rozpočtu'!$1:$1048576,2,0)</f>
        <v>#N/A</v>
      </c>
      <c r="D207" s="110" t="e">
        <f>VLOOKUP($B207,'Sledovanie čerpania rozpočtu'!$1:$1048576,4,0)</f>
        <v>#N/A</v>
      </c>
      <c r="E207" s="110" t="e">
        <f>VLOOKUP($B207,'Sledovanie čerpania rozpočtu'!$1:$1048576,3,0)</f>
        <v>#N/A</v>
      </c>
      <c r="F207" s="99"/>
      <c r="G207" s="99"/>
      <c r="H207" s="100"/>
      <c r="I207" s="100"/>
      <c r="J207" s="13">
        <f t="shared" si="3"/>
        <v>0</v>
      </c>
    </row>
    <row r="208" spans="1:10" x14ac:dyDescent="0.25">
      <c r="A208" s="98"/>
      <c r="B208" s="108"/>
      <c r="C208" s="109" t="e">
        <f>VLOOKUP($B208,'Sledovanie čerpania rozpočtu'!$1:$1048576,2,0)</f>
        <v>#N/A</v>
      </c>
      <c r="D208" s="110" t="e">
        <f>VLOOKUP($B208,'Sledovanie čerpania rozpočtu'!$1:$1048576,4,0)</f>
        <v>#N/A</v>
      </c>
      <c r="E208" s="110" t="e">
        <f>VLOOKUP($B208,'Sledovanie čerpania rozpočtu'!$1:$1048576,3,0)</f>
        <v>#N/A</v>
      </c>
      <c r="F208" s="99"/>
      <c r="G208" s="99"/>
      <c r="H208" s="100"/>
      <c r="I208" s="100"/>
      <c r="J208" s="13">
        <f t="shared" si="3"/>
        <v>0</v>
      </c>
    </row>
    <row r="209" spans="1:10" x14ac:dyDescent="0.25">
      <c r="A209" s="98"/>
      <c r="B209" s="108"/>
      <c r="C209" s="109" t="e">
        <f>VLOOKUP($B209,'Sledovanie čerpania rozpočtu'!$1:$1048576,2,0)</f>
        <v>#N/A</v>
      </c>
      <c r="D209" s="110" t="e">
        <f>VLOOKUP($B209,'Sledovanie čerpania rozpočtu'!$1:$1048576,4,0)</f>
        <v>#N/A</v>
      </c>
      <c r="E209" s="110" t="e">
        <f>VLOOKUP($B209,'Sledovanie čerpania rozpočtu'!$1:$1048576,3,0)</f>
        <v>#N/A</v>
      </c>
      <c r="F209" s="99"/>
      <c r="G209" s="99"/>
      <c r="H209" s="100"/>
      <c r="I209" s="100"/>
      <c r="J209" s="13">
        <f t="shared" si="3"/>
        <v>0</v>
      </c>
    </row>
    <row r="210" spans="1:10" x14ac:dyDescent="0.25">
      <c r="A210" s="98"/>
      <c r="B210" s="108"/>
      <c r="C210" s="109" t="e">
        <f>VLOOKUP($B210,'Sledovanie čerpania rozpočtu'!$1:$1048576,2,0)</f>
        <v>#N/A</v>
      </c>
      <c r="D210" s="110" t="e">
        <f>VLOOKUP($B210,'Sledovanie čerpania rozpočtu'!$1:$1048576,4,0)</f>
        <v>#N/A</v>
      </c>
      <c r="E210" s="110" t="e">
        <f>VLOOKUP($B210,'Sledovanie čerpania rozpočtu'!$1:$1048576,3,0)</f>
        <v>#N/A</v>
      </c>
      <c r="F210" s="99"/>
      <c r="G210" s="99"/>
      <c r="H210" s="100"/>
      <c r="I210" s="100"/>
      <c r="J210" s="13">
        <f t="shared" si="3"/>
        <v>0</v>
      </c>
    </row>
    <row r="211" spans="1:10" x14ac:dyDescent="0.25">
      <c r="A211" s="98"/>
      <c r="B211" s="108"/>
      <c r="C211" s="109" t="e">
        <f>VLOOKUP($B211,'Sledovanie čerpania rozpočtu'!$1:$1048576,2,0)</f>
        <v>#N/A</v>
      </c>
      <c r="D211" s="110" t="e">
        <f>VLOOKUP($B211,'Sledovanie čerpania rozpočtu'!$1:$1048576,4,0)</f>
        <v>#N/A</v>
      </c>
      <c r="E211" s="110" t="e">
        <f>VLOOKUP($B211,'Sledovanie čerpania rozpočtu'!$1:$1048576,3,0)</f>
        <v>#N/A</v>
      </c>
      <c r="F211" s="99"/>
      <c r="G211" s="99"/>
      <c r="H211" s="100"/>
      <c r="I211" s="100"/>
      <c r="J211" s="13">
        <f t="shared" si="3"/>
        <v>0</v>
      </c>
    </row>
    <row r="212" spans="1:10" x14ac:dyDescent="0.25">
      <c r="A212" s="98"/>
      <c r="B212" s="108"/>
      <c r="C212" s="109" t="e">
        <f>VLOOKUP($B212,'Sledovanie čerpania rozpočtu'!$1:$1048576,2,0)</f>
        <v>#N/A</v>
      </c>
      <c r="D212" s="110" t="e">
        <f>VLOOKUP($B212,'Sledovanie čerpania rozpočtu'!$1:$1048576,4,0)</f>
        <v>#N/A</v>
      </c>
      <c r="E212" s="110" t="e">
        <f>VLOOKUP($B212,'Sledovanie čerpania rozpočtu'!$1:$1048576,3,0)</f>
        <v>#N/A</v>
      </c>
      <c r="F212" s="99"/>
      <c r="G212" s="99"/>
      <c r="H212" s="100"/>
      <c r="I212" s="100"/>
      <c r="J212" s="13">
        <f t="shared" si="3"/>
        <v>0</v>
      </c>
    </row>
    <row r="213" spans="1:10" x14ac:dyDescent="0.25">
      <c r="A213" s="98"/>
      <c r="B213" s="108"/>
      <c r="C213" s="109" t="e">
        <f>VLOOKUP($B213,'Sledovanie čerpania rozpočtu'!$1:$1048576,2,0)</f>
        <v>#N/A</v>
      </c>
      <c r="D213" s="110" t="e">
        <f>VLOOKUP($B213,'Sledovanie čerpania rozpočtu'!$1:$1048576,4,0)</f>
        <v>#N/A</v>
      </c>
      <c r="E213" s="110" t="e">
        <f>VLOOKUP($B213,'Sledovanie čerpania rozpočtu'!$1:$1048576,3,0)</f>
        <v>#N/A</v>
      </c>
      <c r="F213" s="99"/>
      <c r="G213" s="99"/>
      <c r="H213" s="100"/>
      <c r="I213" s="100"/>
      <c r="J213" s="13">
        <f t="shared" si="3"/>
        <v>0</v>
      </c>
    </row>
    <row r="214" spans="1:10" x14ac:dyDescent="0.25">
      <c r="A214" s="98"/>
      <c r="B214" s="108"/>
      <c r="C214" s="109" t="e">
        <f>VLOOKUP($B214,'Sledovanie čerpania rozpočtu'!$1:$1048576,2,0)</f>
        <v>#N/A</v>
      </c>
      <c r="D214" s="110" t="e">
        <f>VLOOKUP($B214,'Sledovanie čerpania rozpočtu'!$1:$1048576,4,0)</f>
        <v>#N/A</v>
      </c>
      <c r="E214" s="110" t="e">
        <f>VLOOKUP($B214,'Sledovanie čerpania rozpočtu'!$1:$1048576,3,0)</f>
        <v>#N/A</v>
      </c>
      <c r="F214" s="99"/>
      <c r="G214" s="99"/>
      <c r="H214" s="100"/>
      <c r="I214" s="100"/>
      <c r="J214" s="13">
        <f t="shared" si="3"/>
        <v>0</v>
      </c>
    </row>
    <row r="215" spans="1:10" x14ac:dyDescent="0.25">
      <c r="A215" s="98"/>
      <c r="B215" s="108"/>
      <c r="C215" s="109" t="e">
        <f>VLOOKUP($B215,'Sledovanie čerpania rozpočtu'!$1:$1048576,2,0)</f>
        <v>#N/A</v>
      </c>
      <c r="D215" s="110" t="e">
        <f>VLOOKUP($B215,'Sledovanie čerpania rozpočtu'!$1:$1048576,4,0)</f>
        <v>#N/A</v>
      </c>
      <c r="E215" s="110" t="e">
        <f>VLOOKUP($B215,'Sledovanie čerpania rozpočtu'!$1:$1048576,3,0)</f>
        <v>#N/A</v>
      </c>
      <c r="F215" s="99"/>
      <c r="G215" s="99"/>
      <c r="H215" s="100"/>
      <c r="I215" s="100"/>
      <c r="J215" s="13">
        <f t="shared" si="3"/>
        <v>0</v>
      </c>
    </row>
    <row r="216" spans="1:10" x14ac:dyDescent="0.25">
      <c r="A216" s="98"/>
      <c r="B216" s="108"/>
      <c r="C216" s="109" t="e">
        <f>VLOOKUP($B216,'Sledovanie čerpania rozpočtu'!$1:$1048576,2,0)</f>
        <v>#N/A</v>
      </c>
      <c r="D216" s="110" t="e">
        <f>VLOOKUP($B216,'Sledovanie čerpania rozpočtu'!$1:$1048576,4,0)</f>
        <v>#N/A</v>
      </c>
      <c r="E216" s="110" t="e">
        <f>VLOOKUP($B216,'Sledovanie čerpania rozpočtu'!$1:$1048576,3,0)</f>
        <v>#N/A</v>
      </c>
      <c r="F216" s="99"/>
      <c r="G216" s="99"/>
      <c r="H216" s="100"/>
      <c r="I216" s="100"/>
      <c r="J216" s="13">
        <f t="shared" si="3"/>
        <v>0</v>
      </c>
    </row>
    <row r="217" spans="1:10" x14ac:dyDescent="0.25">
      <c r="A217" s="98"/>
      <c r="B217" s="108"/>
      <c r="C217" s="109" t="e">
        <f>VLOOKUP($B217,'Sledovanie čerpania rozpočtu'!$1:$1048576,2,0)</f>
        <v>#N/A</v>
      </c>
      <c r="D217" s="110" t="e">
        <f>VLOOKUP($B217,'Sledovanie čerpania rozpočtu'!$1:$1048576,4,0)</f>
        <v>#N/A</v>
      </c>
      <c r="E217" s="110" t="e">
        <f>VLOOKUP($B217,'Sledovanie čerpania rozpočtu'!$1:$1048576,3,0)</f>
        <v>#N/A</v>
      </c>
      <c r="F217" s="99"/>
      <c r="G217" s="99"/>
      <c r="H217" s="100"/>
      <c r="I217" s="100"/>
      <c r="J217" s="13">
        <f t="shared" si="3"/>
        <v>0</v>
      </c>
    </row>
    <row r="218" spans="1:10" x14ac:dyDescent="0.25">
      <c r="A218" s="98"/>
      <c r="B218" s="108"/>
      <c r="C218" s="109" t="e">
        <f>VLOOKUP($B218,'Sledovanie čerpania rozpočtu'!$1:$1048576,2,0)</f>
        <v>#N/A</v>
      </c>
      <c r="D218" s="110" t="e">
        <f>VLOOKUP($B218,'Sledovanie čerpania rozpočtu'!$1:$1048576,4,0)</f>
        <v>#N/A</v>
      </c>
      <c r="E218" s="110" t="e">
        <f>VLOOKUP($B218,'Sledovanie čerpania rozpočtu'!$1:$1048576,3,0)</f>
        <v>#N/A</v>
      </c>
      <c r="F218" s="99"/>
      <c r="G218" s="99"/>
      <c r="H218" s="100"/>
      <c r="I218" s="100"/>
      <c r="J218" s="13">
        <f t="shared" si="3"/>
        <v>0</v>
      </c>
    </row>
    <row r="219" spans="1:10" x14ac:dyDescent="0.25">
      <c r="A219" s="98"/>
      <c r="B219" s="108"/>
      <c r="C219" s="109" t="e">
        <f>VLOOKUP($B219,'Sledovanie čerpania rozpočtu'!$1:$1048576,2,0)</f>
        <v>#N/A</v>
      </c>
      <c r="D219" s="110" t="e">
        <f>VLOOKUP($B219,'Sledovanie čerpania rozpočtu'!$1:$1048576,4,0)</f>
        <v>#N/A</v>
      </c>
      <c r="E219" s="110" t="e">
        <f>VLOOKUP($B219,'Sledovanie čerpania rozpočtu'!$1:$1048576,3,0)</f>
        <v>#N/A</v>
      </c>
      <c r="F219" s="99"/>
      <c r="G219" s="99"/>
      <c r="H219" s="100"/>
      <c r="I219" s="100"/>
      <c r="J219" s="13">
        <f t="shared" si="3"/>
        <v>0</v>
      </c>
    </row>
    <row r="220" spans="1:10" x14ac:dyDescent="0.25">
      <c r="A220" s="98"/>
      <c r="B220" s="108"/>
      <c r="C220" s="109" t="e">
        <f>VLOOKUP($B220,'Sledovanie čerpania rozpočtu'!$1:$1048576,2,0)</f>
        <v>#N/A</v>
      </c>
      <c r="D220" s="110" t="e">
        <f>VLOOKUP($B220,'Sledovanie čerpania rozpočtu'!$1:$1048576,4,0)</f>
        <v>#N/A</v>
      </c>
      <c r="E220" s="110" t="e">
        <f>VLOOKUP($B220,'Sledovanie čerpania rozpočtu'!$1:$1048576,3,0)</f>
        <v>#N/A</v>
      </c>
      <c r="F220" s="99"/>
      <c r="G220" s="99"/>
      <c r="H220" s="100"/>
      <c r="I220" s="100"/>
      <c r="J220" s="13">
        <f t="shared" si="3"/>
        <v>0</v>
      </c>
    </row>
    <row r="221" spans="1:10" x14ac:dyDescent="0.25">
      <c r="A221" s="98"/>
      <c r="B221" s="108"/>
      <c r="C221" s="109" t="e">
        <f>VLOOKUP($B221,'Sledovanie čerpania rozpočtu'!$1:$1048576,2,0)</f>
        <v>#N/A</v>
      </c>
      <c r="D221" s="110" t="e">
        <f>VLOOKUP($B221,'Sledovanie čerpania rozpočtu'!$1:$1048576,4,0)</f>
        <v>#N/A</v>
      </c>
      <c r="E221" s="110" t="e">
        <f>VLOOKUP($B221,'Sledovanie čerpania rozpočtu'!$1:$1048576,3,0)</f>
        <v>#N/A</v>
      </c>
      <c r="F221" s="97"/>
      <c r="G221" s="97"/>
      <c r="H221" s="100"/>
      <c r="I221" s="100"/>
      <c r="J221" s="13">
        <f t="shared" si="3"/>
        <v>0</v>
      </c>
    </row>
    <row r="222" spans="1:10" x14ac:dyDescent="0.25">
      <c r="A222" s="98"/>
      <c r="B222" s="108"/>
      <c r="C222" s="109" t="e">
        <f>VLOOKUP($B222,'Sledovanie čerpania rozpočtu'!$1:$1048576,2,0)</f>
        <v>#N/A</v>
      </c>
      <c r="D222" s="110" t="e">
        <f>VLOOKUP($B222,'Sledovanie čerpania rozpočtu'!$1:$1048576,4,0)</f>
        <v>#N/A</v>
      </c>
      <c r="E222" s="110" t="e">
        <f>VLOOKUP($B222,'Sledovanie čerpania rozpočtu'!$1:$1048576,3,0)</f>
        <v>#N/A</v>
      </c>
      <c r="F222" s="97"/>
      <c r="G222" s="97"/>
      <c r="H222" s="100"/>
      <c r="I222" s="100"/>
      <c r="J222" s="13">
        <f t="shared" si="3"/>
        <v>0</v>
      </c>
    </row>
    <row r="223" spans="1:10" x14ac:dyDescent="0.25">
      <c r="A223" s="98"/>
      <c r="B223" s="108"/>
      <c r="C223" s="109" t="e">
        <f>VLOOKUP($B223,'Sledovanie čerpania rozpočtu'!$1:$1048576,2,0)</f>
        <v>#N/A</v>
      </c>
      <c r="D223" s="110" t="e">
        <f>VLOOKUP($B223,'Sledovanie čerpania rozpočtu'!$1:$1048576,4,0)</f>
        <v>#N/A</v>
      </c>
      <c r="E223" s="110" t="e">
        <f>VLOOKUP($B223,'Sledovanie čerpania rozpočtu'!$1:$1048576,3,0)</f>
        <v>#N/A</v>
      </c>
      <c r="F223" s="97"/>
      <c r="G223" s="97"/>
      <c r="H223" s="100"/>
      <c r="I223" s="100"/>
      <c r="J223" s="13">
        <f t="shared" si="3"/>
        <v>0</v>
      </c>
    </row>
    <row r="224" spans="1:10" x14ac:dyDescent="0.25">
      <c r="A224" s="98"/>
      <c r="B224" s="108"/>
      <c r="C224" s="109" t="e">
        <f>VLOOKUP($B224,'Sledovanie čerpania rozpočtu'!$1:$1048576,2,0)</f>
        <v>#N/A</v>
      </c>
      <c r="D224" s="110" t="e">
        <f>VLOOKUP($B224,'Sledovanie čerpania rozpočtu'!$1:$1048576,4,0)</f>
        <v>#N/A</v>
      </c>
      <c r="E224" s="110" t="e">
        <f>VLOOKUP($B224,'Sledovanie čerpania rozpočtu'!$1:$1048576,3,0)</f>
        <v>#N/A</v>
      </c>
      <c r="F224" s="97"/>
      <c r="G224" s="97"/>
      <c r="H224" s="100"/>
      <c r="I224" s="100"/>
      <c r="J224" s="13">
        <f t="shared" si="3"/>
        <v>0</v>
      </c>
    </row>
    <row r="225" spans="1:10" x14ac:dyDescent="0.25">
      <c r="A225" s="98"/>
      <c r="B225" s="108"/>
      <c r="C225" s="109" t="e">
        <f>VLOOKUP($B225,'Sledovanie čerpania rozpočtu'!$1:$1048576,2,0)</f>
        <v>#N/A</v>
      </c>
      <c r="D225" s="110" t="e">
        <f>VLOOKUP($B225,'Sledovanie čerpania rozpočtu'!$1:$1048576,4,0)</f>
        <v>#N/A</v>
      </c>
      <c r="E225" s="110" t="e">
        <f>VLOOKUP($B225,'Sledovanie čerpania rozpočtu'!$1:$1048576,3,0)</f>
        <v>#N/A</v>
      </c>
      <c r="F225" s="97"/>
      <c r="G225" s="97"/>
      <c r="H225" s="100"/>
      <c r="I225" s="100"/>
      <c r="J225" s="13">
        <f t="shared" si="3"/>
        <v>0</v>
      </c>
    </row>
    <row r="226" spans="1:10" x14ac:dyDescent="0.25">
      <c r="A226" s="98"/>
      <c r="B226" s="108"/>
      <c r="C226" s="109" t="e">
        <f>VLOOKUP($B226,'Sledovanie čerpania rozpočtu'!$1:$1048576,2,0)</f>
        <v>#N/A</v>
      </c>
      <c r="D226" s="110" t="e">
        <f>VLOOKUP($B226,'Sledovanie čerpania rozpočtu'!$1:$1048576,4,0)</f>
        <v>#N/A</v>
      </c>
      <c r="E226" s="110" t="e">
        <f>VLOOKUP($B226,'Sledovanie čerpania rozpočtu'!$1:$1048576,3,0)</f>
        <v>#N/A</v>
      </c>
      <c r="F226" s="97"/>
      <c r="G226" s="97"/>
      <c r="H226" s="100"/>
      <c r="I226" s="100"/>
      <c r="J226" s="13">
        <f t="shared" si="3"/>
        <v>0</v>
      </c>
    </row>
    <row r="227" spans="1:10" x14ac:dyDescent="0.25">
      <c r="A227" s="98"/>
      <c r="B227" s="108"/>
      <c r="C227" s="109" t="e">
        <f>VLOOKUP($B227,'Sledovanie čerpania rozpočtu'!$1:$1048576,2,0)</f>
        <v>#N/A</v>
      </c>
      <c r="D227" s="110" t="e">
        <f>VLOOKUP($B227,'Sledovanie čerpania rozpočtu'!$1:$1048576,4,0)</f>
        <v>#N/A</v>
      </c>
      <c r="E227" s="110" t="e">
        <f>VLOOKUP($B227,'Sledovanie čerpania rozpočtu'!$1:$1048576,3,0)</f>
        <v>#N/A</v>
      </c>
      <c r="F227" s="97"/>
      <c r="G227" s="97"/>
      <c r="H227" s="100"/>
      <c r="I227" s="100"/>
      <c r="J227" s="13">
        <f t="shared" si="3"/>
        <v>0</v>
      </c>
    </row>
    <row r="228" spans="1:10" x14ac:dyDescent="0.25">
      <c r="A228" s="98"/>
      <c r="B228" s="108"/>
      <c r="C228" s="109" t="e">
        <f>VLOOKUP($B228,'Sledovanie čerpania rozpočtu'!$1:$1048576,2,0)</f>
        <v>#N/A</v>
      </c>
      <c r="D228" s="110" t="e">
        <f>VLOOKUP($B228,'Sledovanie čerpania rozpočtu'!$1:$1048576,4,0)</f>
        <v>#N/A</v>
      </c>
      <c r="E228" s="110" t="e">
        <f>VLOOKUP($B228,'Sledovanie čerpania rozpočtu'!$1:$1048576,3,0)</f>
        <v>#N/A</v>
      </c>
      <c r="F228" s="97"/>
      <c r="G228" s="97"/>
      <c r="H228" s="100"/>
      <c r="I228" s="100"/>
      <c r="J228" s="13">
        <f t="shared" si="3"/>
        <v>0</v>
      </c>
    </row>
    <row r="229" spans="1:10" x14ac:dyDescent="0.25">
      <c r="A229" s="98"/>
      <c r="B229" s="108"/>
      <c r="C229" s="109" t="e">
        <f>VLOOKUP($B229,'Sledovanie čerpania rozpočtu'!$1:$1048576,2,0)</f>
        <v>#N/A</v>
      </c>
      <c r="D229" s="110" t="e">
        <f>VLOOKUP($B229,'Sledovanie čerpania rozpočtu'!$1:$1048576,4,0)</f>
        <v>#N/A</v>
      </c>
      <c r="E229" s="110" t="e">
        <f>VLOOKUP($B229,'Sledovanie čerpania rozpočtu'!$1:$1048576,3,0)</f>
        <v>#N/A</v>
      </c>
      <c r="F229" s="97"/>
      <c r="G229" s="97"/>
      <c r="H229" s="100"/>
      <c r="I229" s="100"/>
      <c r="J229" s="13">
        <f t="shared" si="3"/>
        <v>0</v>
      </c>
    </row>
    <row r="230" spans="1:10" x14ac:dyDescent="0.25">
      <c r="A230" s="98"/>
      <c r="B230" s="108"/>
      <c r="C230" s="109" t="e">
        <f>VLOOKUP($B230,'Sledovanie čerpania rozpočtu'!$1:$1048576,2,0)</f>
        <v>#N/A</v>
      </c>
      <c r="D230" s="110" t="e">
        <f>VLOOKUP($B230,'Sledovanie čerpania rozpočtu'!$1:$1048576,4,0)</f>
        <v>#N/A</v>
      </c>
      <c r="E230" s="110" t="e">
        <f>VLOOKUP($B230,'Sledovanie čerpania rozpočtu'!$1:$1048576,3,0)</f>
        <v>#N/A</v>
      </c>
      <c r="F230" s="97"/>
      <c r="G230" s="97"/>
      <c r="H230" s="100"/>
      <c r="I230" s="100"/>
      <c r="J230" s="13">
        <f t="shared" si="3"/>
        <v>0</v>
      </c>
    </row>
    <row r="231" spans="1:10" x14ac:dyDescent="0.25">
      <c r="A231" s="98"/>
      <c r="B231" s="108"/>
      <c r="C231" s="109" t="e">
        <f>VLOOKUP($B231,'Sledovanie čerpania rozpočtu'!$1:$1048576,2,0)</f>
        <v>#N/A</v>
      </c>
      <c r="D231" s="110" t="e">
        <f>VLOOKUP($B231,'Sledovanie čerpania rozpočtu'!$1:$1048576,4,0)</f>
        <v>#N/A</v>
      </c>
      <c r="E231" s="110" t="e">
        <f>VLOOKUP($B231,'Sledovanie čerpania rozpočtu'!$1:$1048576,3,0)</f>
        <v>#N/A</v>
      </c>
      <c r="F231" s="97"/>
      <c r="G231" s="97"/>
      <c r="H231" s="100"/>
      <c r="I231" s="100"/>
      <c r="J231" s="13">
        <f t="shared" si="3"/>
        <v>0</v>
      </c>
    </row>
    <row r="232" spans="1:10" x14ac:dyDescent="0.25">
      <c r="A232" s="98"/>
      <c r="B232" s="108"/>
      <c r="C232" s="109" t="e">
        <f>VLOOKUP($B232,'Sledovanie čerpania rozpočtu'!$1:$1048576,2,0)</f>
        <v>#N/A</v>
      </c>
      <c r="D232" s="110" t="e">
        <f>VLOOKUP($B232,'Sledovanie čerpania rozpočtu'!$1:$1048576,4,0)</f>
        <v>#N/A</v>
      </c>
      <c r="E232" s="110" t="e">
        <f>VLOOKUP($B232,'Sledovanie čerpania rozpočtu'!$1:$1048576,3,0)</f>
        <v>#N/A</v>
      </c>
      <c r="F232" s="97"/>
      <c r="G232" s="97"/>
      <c r="H232" s="100"/>
      <c r="I232" s="100"/>
      <c r="J232" s="13">
        <f t="shared" si="3"/>
        <v>0</v>
      </c>
    </row>
    <row r="233" spans="1:10" x14ac:dyDescent="0.25">
      <c r="A233" s="98"/>
      <c r="B233" s="108"/>
      <c r="C233" s="109" t="e">
        <f>VLOOKUP($B233,'Sledovanie čerpania rozpočtu'!$1:$1048576,2,0)</f>
        <v>#N/A</v>
      </c>
      <c r="D233" s="110" t="e">
        <f>VLOOKUP($B233,'Sledovanie čerpania rozpočtu'!$1:$1048576,4,0)</f>
        <v>#N/A</v>
      </c>
      <c r="E233" s="110" t="e">
        <f>VLOOKUP($B233,'Sledovanie čerpania rozpočtu'!$1:$1048576,3,0)</f>
        <v>#N/A</v>
      </c>
      <c r="F233" s="97"/>
      <c r="G233" s="97"/>
      <c r="H233" s="100"/>
      <c r="I233" s="100"/>
      <c r="J233" s="13">
        <f t="shared" si="3"/>
        <v>0</v>
      </c>
    </row>
    <row r="234" spans="1:10" x14ac:dyDescent="0.25">
      <c r="A234" s="98"/>
      <c r="B234" s="108"/>
      <c r="C234" s="109" t="e">
        <f>VLOOKUP($B234,'Sledovanie čerpania rozpočtu'!$1:$1048576,2,0)</f>
        <v>#N/A</v>
      </c>
      <c r="D234" s="110" t="e">
        <f>VLOOKUP($B234,'Sledovanie čerpania rozpočtu'!$1:$1048576,4,0)</f>
        <v>#N/A</v>
      </c>
      <c r="E234" s="110" t="e">
        <f>VLOOKUP($B234,'Sledovanie čerpania rozpočtu'!$1:$1048576,3,0)</f>
        <v>#N/A</v>
      </c>
      <c r="F234" s="97"/>
      <c r="G234" s="97"/>
      <c r="H234" s="100"/>
      <c r="I234" s="100"/>
      <c r="J234" s="13">
        <f t="shared" si="3"/>
        <v>0</v>
      </c>
    </row>
    <row r="235" spans="1:10" x14ac:dyDescent="0.25">
      <c r="A235" s="98"/>
      <c r="B235" s="108"/>
      <c r="C235" s="109" t="e">
        <f>VLOOKUP($B235,'Sledovanie čerpania rozpočtu'!$1:$1048576,2,0)</f>
        <v>#N/A</v>
      </c>
      <c r="D235" s="110" t="e">
        <f>VLOOKUP($B235,'Sledovanie čerpania rozpočtu'!$1:$1048576,4,0)</f>
        <v>#N/A</v>
      </c>
      <c r="E235" s="110" t="e">
        <f>VLOOKUP($B235,'Sledovanie čerpania rozpočtu'!$1:$1048576,3,0)</f>
        <v>#N/A</v>
      </c>
      <c r="F235" s="97"/>
      <c r="G235" s="97"/>
      <c r="H235" s="100"/>
      <c r="I235" s="100"/>
      <c r="J235" s="13">
        <f t="shared" si="3"/>
        <v>0</v>
      </c>
    </row>
    <row r="236" spans="1:10" x14ac:dyDescent="0.25">
      <c r="A236" s="98"/>
      <c r="B236" s="108"/>
      <c r="C236" s="109" t="e">
        <f>VLOOKUP($B236,'Sledovanie čerpania rozpočtu'!$1:$1048576,2,0)</f>
        <v>#N/A</v>
      </c>
      <c r="D236" s="110" t="e">
        <f>VLOOKUP($B236,'Sledovanie čerpania rozpočtu'!$1:$1048576,4,0)</f>
        <v>#N/A</v>
      </c>
      <c r="E236" s="110" t="e">
        <f>VLOOKUP($B236,'Sledovanie čerpania rozpočtu'!$1:$1048576,3,0)</f>
        <v>#N/A</v>
      </c>
      <c r="F236" s="97"/>
      <c r="G236" s="97"/>
      <c r="H236" s="100"/>
      <c r="I236" s="100"/>
      <c r="J236" s="13">
        <f t="shared" si="3"/>
        <v>0</v>
      </c>
    </row>
    <row r="237" spans="1:10" x14ac:dyDescent="0.25">
      <c r="A237" s="98"/>
      <c r="B237" s="108"/>
      <c r="C237" s="109" t="e">
        <f>VLOOKUP($B237,'Sledovanie čerpania rozpočtu'!$1:$1048576,2,0)</f>
        <v>#N/A</v>
      </c>
      <c r="D237" s="110" t="e">
        <f>VLOOKUP($B237,'Sledovanie čerpania rozpočtu'!$1:$1048576,4,0)</f>
        <v>#N/A</v>
      </c>
      <c r="E237" s="110" t="e">
        <f>VLOOKUP($B237,'Sledovanie čerpania rozpočtu'!$1:$1048576,3,0)</f>
        <v>#N/A</v>
      </c>
      <c r="F237" s="97"/>
      <c r="G237" s="97"/>
      <c r="H237" s="100"/>
      <c r="I237" s="100"/>
      <c r="J237" s="13">
        <f t="shared" si="3"/>
        <v>0</v>
      </c>
    </row>
    <row r="238" spans="1:10" x14ac:dyDescent="0.25">
      <c r="A238" s="98"/>
      <c r="B238" s="108"/>
      <c r="C238" s="109" t="e">
        <f>VLOOKUP($B238,'Sledovanie čerpania rozpočtu'!$1:$1048576,2,0)</f>
        <v>#N/A</v>
      </c>
      <c r="D238" s="110" t="e">
        <f>VLOOKUP($B238,'Sledovanie čerpania rozpočtu'!$1:$1048576,4,0)</f>
        <v>#N/A</v>
      </c>
      <c r="E238" s="110" t="e">
        <f>VLOOKUP($B238,'Sledovanie čerpania rozpočtu'!$1:$1048576,3,0)</f>
        <v>#N/A</v>
      </c>
      <c r="F238" s="97"/>
      <c r="G238" s="97"/>
      <c r="H238" s="100"/>
      <c r="I238" s="100"/>
      <c r="J238" s="13">
        <f t="shared" si="3"/>
        <v>0</v>
      </c>
    </row>
    <row r="239" spans="1:10" x14ac:dyDescent="0.25">
      <c r="A239" s="98"/>
      <c r="B239" s="108"/>
      <c r="C239" s="109" t="e">
        <f>VLOOKUP($B239,'Sledovanie čerpania rozpočtu'!$1:$1048576,2,0)</f>
        <v>#N/A</v>
      </c>
      <c r="D239" s="110" t="e">
        <f>VLOOKUP($B239,'Sledovanie čerpania rozpočtu'!$1:$1048576,4,0)</f>
        <v>#N/A</v>
      </c>
      <c r="E239" s="110" t="e">
        <f>VLOOKUP($B239,'Sledovanie čerpania rozpočtu'!$1:$1048576,3,0)</f>
        <v>#N/A</v>
      </c>
      <c r="F239" s="97"/>
      <c r="G239" s="97"/>
      <c r="H239" s="100"/>
      <c r="I239" s="100"/>
      <c r="J239" s="13">
        <f t="shared" ref="J239:J258" si="4">F239-G239</f>
        <v>0</v>
      </c>
    </row>
    <row r="240" spans="1:10" x14ac:dyDescent="0.25">
      <c r="A240" s="98"/>
      <c r="B240" s="108"/>
      <c r="C240" s="109" t="e">
        <f>VLOOKUP($B240,'Sledovanie čerpania rozpočtu'!$1:$1048576,2,0)</f>
        <v>#N/A</v>
      </c>
      <c r="D240" s="110" t="e">
        <f>VLOOKUP($B240,'Sledovanie čerpania rozpočtu'!$1:$1048576,4,0)</f>
        <v>#N/A</v>
      </c>
      <c r="E240" s="110" t="e">
        <f>VLOOKUP($B240,'Sledovanie čerpania rozpočtu'!$1:$1048576,3,0)</f>
        <v>#N/A</v>
      </c>
      <c r="F240" s="97"/>
      <c r="G240" s="97"/>
      <c r="H240" s="100"/>
      <c r="I240" s="100"/>
      <c r="J240" s="13">
        <f t="shared" si="4"/>
        <v>0</v>
      </c>
    </row>
    <row r="241" spans="1:10" x14ac:dyDescent="0.25">
      <c r="A241" s="98"/>
      <c r="B241" s="108"/>
      <c r="C241" s="109" t="e">
        <f>VLOOKUP($B241,'Sledovanie čerpania rozpočtu'!$1:$1048576,2,0)</f>
        <v>#N/A</v>
      </c>
      <c r="D241" s="110" t="e">
        <f>VLOOKUP($B241,'Sledovanie čerpania rozpočtu'!$1:$1048576,4,0)</f>
        <v>#N/A</v>
      </c>
      <c r="E241" s="110" t="e">
        <f>VLOOKUP($B241,'Sledovanie čerpania rozpočtu'!$1:$1048576,3,0)</f>
        <v>#N/A</v>
      </c>
      <c r="F241" s="97"/>
      <c r="G241" s="97"/>
      <c r="H241" s="100"/>
      <c r="I241" s="100"/>
      <c r="J241" s="13">
        <f t="shared" si="4"/>
        <v>0</v>
      </c>
    </row>
    <row r="242" spans="1:10" x14ac:dyDescent="0.25">
      <c r="A242" s="98"/>
      <c r="B242" s="108"/>
      <c r="C242" s="109" t="e">
        <f>VLOOKUP($B242,'Sledovanie čerpania rozpočtu'!$1:$1048576,2,0)</f>
        <v>#N/A</v>
      </c>
      <c r="D242" s="110" t="e">
        <f>VLOOKUP($B242,'Sledovanie čerpania rozpočtu'!$1:$1048576,4,0)</f>
        <v>#N/A</v>
      </c>
      <c r="E242" s="110" t="e">
        <f>VLOOKUP($B242,'Sledovanie čerpania rozpočtu'!$1:$1048576,3,0)</f>
        <v>#N/A</v>
      </c>
      <c r="F242" s="97"/>
      <c r="G242" s="97"/>
      <c r="H242" s="100"/>
      <c r="I242" s="100"/>
      <c r="J242" s="13">
        <f t="shared" si="4"/>
        <v>0</v>
      </c>
    </row>
    <row r="243" spans="1:10" x14ac:dyDescent="0.25">
      <c r="A243" s="98"/>
      <c r="B243" s="108"/>
      <c r="C243" s="109" t="e">
        <f>VLOOKUP($B243,'Sledovanie čerpania rozpočtu'!$1:$1048576,2,0)</f>
        <v>#N/A</v>
      </c>
      <c r="D243" s="110" t="e">
        <f>VLOOKUP($B243,'Sledovanie čerpania rozpočtu'!$1:$1048576,4,0)</f>
        <v>#N/A</v>
      </c>
      <c r="E243" s="110" t="e">
        <f>VLOOKUP($B243,'Sledovanie čerpania rozpočtu'!$1:$1048576,3,0)</f>
        <v>#N/A</v>
      </c>
      <c r="F243" s="97"/>
      <c r="G243" s="97"/>
      <c r="H243" s="100"/>
      <c r="I243" s="100"/>
      <c r="J243" s="13">
        <f t="shared" si="4"/>
        <v>0</v>
      </c>
    </row>
    <row r="244" spans="1:10" x14ac:dyDescent="0.25">
      <c r="A244" s="98"/>
      <c r="B244" s="108"/>
      <c r="C244" s="109" t="e">
        <f>VLOOKUP($B244,'Sledovanie čerpania rozpočtu'!$1:$1048576,2,0)</f>
        <v>#N/A</v>
      </c>
      <c r="D244" s="110" t="e">
        <f>VLOOKUP($B244,'Sledovanie čerpania rozpočtu'!$1:$1048576,4,0)</f>
        <v>#N/A</v>
      </c>
      <c r="E244" s="110" t="e">
        <f>VLOOKUP($B244,'Sledovanie čerpania rozpočtu'!$1:$1048576,3,0)</f>
        <v>#N/A</v>
      </c>
      <c r="F244" s="97"/>
      <c r="G244" s="97"/>
      <c r="H244" s="100"/>
      <c r="I244" s="100"/>
      <c r="J244" s="13">
        <f t="shared" si="4"/>
        <v>0</v>
      </c>
    </row>
    <row r="245" spans="1:10" x14ac:dyDescent="0.25">
      <c r="A245" s="98"/>
      <c r="B245" s="108"/>
      <c r="C245" s="109" t="e">
        <f>VLOOKUP($B245,'Sledovanie čerpania rozpočtu'!$1:$1048576,2,0)</f>
        <v>#N/A</v>
      </c>
      <c r="D245" s="110" t="e">
        <f>VLOOKUP($B245,'Sledovanie čerpania rozpočtu'!$1:$1048576,4,0)</f>
        <v>#N/A</v>
      </c>
      <c r="E245" s="110" t="e">
        <f>VLOOKUP($B245,'Sledovanie čerpania rozpočtu'!$1:$1048576,3,0)</f>
        <v>#N/A</v>
      </c>
      <c r="F245" s="97"/>
      <c r="G245" s="97"/>
      <c r="H245" s="100"/>
      <c r="I245" s="100"/>
      <c r="J245" s="13">
        <f t="shared" si="4"/>
        <v>0</v>
      </c>
    </row>
    <row r="246" spans="1:10" x14ac:dyDescent="0.25">
      <c r="A246" s="98"/>
      <c r="B246" s="108"/>
      <c r="C246" s="109" t="e">
        <f>VLOOKUP($B246,'Sledovanie čerpania rozpočtu'!$1:$1048576,2,0)</f>
        <v>#N/A</v>
      </c>
      <c r="D246" s="110" t="e">
        <f>VLOOKUP($B246,'Sledovanie čerpania rozpočtu'!$1:$1048576,4,0)</f>
        <v>#N/A</v>
      </c>
      <c r="E246" s="110" t="e">
        <f>VLOOKUP($B246,'Sledovanie čerpania rozpočtu'!$1:$1048576,3,0)</f>
        <v>#N/A</v>
      </c>
      <c r="F246" s="97"/>
      <c r="G246" s="97"/>
      <c r="H246" s="100"/>
      <c r="I246" s="100"/>
      <c r="J246" s="13">
        <f t="shared" si="4"/>
        <v>0</v>
      </c>
    </row>
    <row r="247" spans="1:10" x14ac:dyDescent="0.25">
      <c r="A247" s="98"/>
      <c r="B247" s="108"/>
      <c r="C247" s="109" t="e">
        <f>VLOOKUP($B247,'Sledovanie čerpania rozpočtu'!$1:$1048576,2,0)</f>
        <v>#N/A</v>
      </c>
      <c r="D247" s="110" t="e">
        <f>VLOOKUP($B247,'Sledovanie čerpania rozpočtu'!$1:$1048576,4,0)</f>
        <v>#N/A</v>
      </c>
      <c r="E247" s="110" t="e">
        <f>VLOOKUP($B247,'Sledovanie čerpania rozpočtu'!$1:$1048576,3,0)</f>
        <v>#N/A</v>
      </c>
      <c r="F247" s="97"/>
      <c r="G247" s="97"/>
      <c r="H247" s="100"/>
      <c r="I247" s="100"/>
      <c r="J247" s="13">
        <f t="shared" si="4"/>
        <v>0</v>
      </c>
    </row>
    <row r="248" spans="1:10" x14ac:dyDescent="0.25">
      <c r="A248" s="98"/>
      <c r="B248" s="108"/>
      <c r="C248" s="109" t="e">
        <f>VLOOKUP($B248,'Sledovanie čerpania rozpočtu'!$1:$1048576,2,0)</f>
        <v>#N/A</v>
      </c>
      <c r="D248" s="110" t="e">
        <f>VLOOKUP($B248,'Sledovanie čerpania rozpočtu'!$1:$1048576,4,0)</f>
        <v>#N/A</v>
      </c>
      <c r="E248" s="110" t="e">
        <f>VLOOKUP($B248,'Sledovanie čerpania rozpočtu'!$1:$1048576,3,0)</f>
        <v>#N/A</v>
      </c>
      <c r="F248" s="97"/>
      <c r="G248" s="97"/>
      <c r="H248" s="100"/>
      <c r="I248" s="100"/>
      <c r="J248" s="13">
        <f t="shared" si="4"/>
        <v>0</v>
      </c>
    </row>
    <row r="249" spans="1:10" x14ac:dyDescent="0.25">
      <c r="A249" s="98"/>
      <c r="B249" s="108"/>
      <c r="C249" s="109" t="e">
        <f>VLOOKUP($B249,'Sledovanie čerpania rozpočtu'!$1:$1048576,2,0)</f>
        <v>#N/A</v>
      </c>
      <c r="D249" s="110" t="e">
        <f>VLOOKUP($B249,'Sledovanie čerpania rozpočtu'!$1:$1048576,4,0)</f>
        <v>#N/A</v>
      </c>
      <c r="E249" s="110" t="e">
        <f>VLOOKUP($B249,'Sledovanie čerpania rozpočtu'!$1:$1048576,3,0)</f>
        <v>#N/A</v>
      </c>
      <c r="F249" s="97"/>
      <c r="G249" s="97"/>
      <c r="H249" s="100"/>
      <c r="I249" s="100"/>
      <c r="J249" s="13">
        <f t="shared" si="4"/>
        <v>0</v>
      </c>
    </row>
    <row r="250" spans="1:10" x14ac:dyDescent="0.25">
      <c r="A250" s="98"/>
      <c r="B250" s="108"/>
      <c r="C250" s="109" t="e">
        <f>VLOOKUP($B250,'Sledovanie čerpania rozpočtu'!$1:$1048576,2,0)</f>
        <v>#N/A</v>
      </c>
      <c r="D250" s="110" t="e">
        <f>VLOOKUP($B250,'Sledovanie čerpania rozpočtu'!$1:$1048576,4,0)</f>
        <v>#N/A</v>
      </c>
      <c r="E250" s="110" t="e">
        <f>VLOOKUP($B250,'Sledovanie čerpania rozpočtu'!$1:$1048576,3,0)</f>
        <v>#N/A</v>
      </c>
      <c r="F250" s="97"/>
      <c r="G250" s="97"/>
      <c r="H250" s="100"/>
      <c r="I250" s="100"/>
      <c r="J250" s="13">
        <f t="shared" si="4"/>
        <v>0</v>
      </c>
    </row>
    <row r="251" spans="1:10" x14ac:dyDescent="0.25">
      <c r="A251" s="98"/>
      <c r="B251" s="108"/>
      <c r="C251" s="109" t="e">
        <f>VLOOKUP($B251,'Sledovanie čerpania rozpočtu'!$1:$1048576,2,0)</f>
        <v>#N/A</v>
      </c>
      <c r="D251" s="110" t="e">
        <f>VLOOKUP($B251,'Sledovanie čerpania rozpočtu'!$1:$1048576,4,0)</f>
        <v>#N/A</v>
      </c>
      <c r="E251" s="110" t="e">
        <f>VLOOKUP($B251,'Sledovanie čerpania rozpočtu'!$1:$1048576,3,0)</f>
        <v>#N/A</v>
      </c>
      <c r="F251" s="97"/>
      <c r="G251" s="97"/>
      <c r="H251" s="100"/>
      <c r="I251" s="100"/>
      <c r="J251" s="13">
        <f t="shared" si="4"/>
        <v>0</v>
      </c>
    </row>
    <row r="252" spans="1:10" x14ac:dyDescent="0.25">
      <c r="A252" s="98"/>
      <c r="B252" s="108"/>
      <c r="C252" s="109" t="e">
        <f>VLOOKUP($B252,'Sledovanie čerpania rozpočtu'!$1:$1048576,2,0)</f>
        <v>#N/A</v>
      </c>
      <c r="D252" s="110" t="e">
        <f>VLOOKUP($B252,'Sledovanie čerpania rozpočtu'!$1:$1048576,4,0)</f>
        <v>#N/A</v>
      </c>
      <c r="E252" s="110" t="e">
        <f>VLOOKUP($B252,'Sledovanie čerpania rozpočtu'!$1:$1048576,3,0)</f>
        <v>#N/A</v>
      </c>
      <c r="F252" s="97"/>
      <c r="G252" s="97"/>
      <c r="H252" s="100"/>
      <c r="I252" s="100"/>
      <c r="J252" s="13">
        <f t="shared" si="4"/>
        <v>0</v>
      </c>
    </row>
    <row r="253" spans="1:10" x14ac:dyDescent="0.25">
      <c r="A253" s="98"/>
      <c r="B253" s="108"/>
      <c r="C253" s="109" t="e">
        <f>VLOOKUP($B253,'Sledovanie čerpania rozpočtu'!$1:$1048576,2,0)</f>
        <v>#N/A</v>
      </c>
      <c r="D253" s="110" t="e">
        <f>VLOOKUP($B253,'Sledovanie čerpania rozpočtu'!$1:$1048576,4,0)</f>
        <v>#N/A</v>
      </c>
      <c r="E253" s="110" t="e">
        <f>VLOOKUP($B253,'Sledovanie čerpania rozpočtu'!$1:$1048576,3,0)</f>
        <v>#N/A</v>
      </c>
      <c r="F253" s="97"/>
      <c r="G253" s="97"/>
      <c r="H253" s="100"/>
      <c r="I253" s="100"/>
      <c r="J253" s="13">
        <f t="shared" si="4"/>
        <v>0</v>
      </c>
    </row>
    <row r="254" spans="1:10" x14ac:dyDescent="0.25">
      <c r="A254" s="98"/>
      <c r="B254" s="108"/>
      <c r="C254" s="109" t="e">
        <f>VLOOKUP($B254,'Sledovanie čerpania rozpočtu'!$1:$1048576,2,0)</f>
        <v>#N/A</v>
      </c>
      <c r="D254" s="110" t="e">
        <f>VLOOKUP($B254,'Sledovanie čerpania rozpočtu'!$1:$1048576,4,0)</f>
        <v>#N/A</v>
      </c>
      <c r="E254" s="110" t="e">
        <f>VLOOKUP($B254,'Sledovanie čerpania rozpočtu'!$1:$1048576,3,0)</f>
        <v>#N/A</v>
      </c>
      <c r="F254" s="97"/>
      <c r="G254" s="97"/>
      <c r="H254" s="100"/>
      <c r="I254" s="100"/>
      <c r="J254" s="13">
        <f t="shared" si="4"/>
        <v>0</v>
      </c>
    </row>
    <row r="255" spans="1:10" x14ac:dyDescent="0.25">
      <c r="A255" s="98"/>
      <c r="B255" s="108"/>
      <c r="C255" s="109" t="e">
        <f>VLOOKUP($B255,'Sledovanie čerpania rozpočtu'!$1:$1048576,2,0)</f>
        <v>#N/A</v>
      </c>
      <c r="D255" s="110" t="e">
        <f>VLOOKUP($B255,'Sledovanie čerpania rozpočtu'!$1:$1048576,4,0)</f>
        <v>#N/A</v>
      </c>
      <c r="E255" s="110" t="e">
        <f>VLOOKUP($B255,'Sledovanie čerpania rozpočtu'!$1:$1048576,3,0)</f>
        <v>#N/A</v>
      </c>
      <c r="F255" s="97"/>
      <c r="G255" s="97"/>
      <c r="H255" s="100"/>
      <c r="I255" s="100"/>
      <c r="J255" s="13">
        <f t="shared" si="4"/>
        <v>0</v>
      </c>
    </row>
    <row r="256" spans="1:10" x14ac:dyDescent="0.25">
      <c r="A256" s="98"/>
      <c r="B256" s="108"/>
      <c r="C256" s="109" t="e">
        <f>VLOOKUP($B256,'Sledovanie čerpania rozpočtu'!$1:$1048576,2,0)</f>
        <v>#N/A</v>
      </c>
      <c r="D256" s="110" t="e">
        <f>VLOOKUP($B256,'Sledovanie čerpania rozpočtu'!$1:$1048576,4,0)</f>
        <v>#N/A</v>
      </c>
      <c r="E256" s="110" t="e">
        <f>VLOOKUP($B256,'Sledovanie čerpania rozpočtu'!$1:$1048576,3,0)</f>
        <v>#N/A</v>
      </c>
      <c r="F256" s="97"/>
      <c r="G256" s="97"/>
      <c r="H256" s="100"/>
      <c r="I256" s="100"/>
      <c r="J256" s="13">
        <f t="shared" si="4"/>
        <v>0</v>
      </c>
    </row>
    <row r="257" spans="1:10" x14ac:dyDescent="0.25">
      <c r="A257" s="98"/>
      <c r="B257" s="108"/>
      <c r="C257" s="109" t="e">
        <f>VLOOKUP($B257,'Sledovanie čerpania rozpočtu'!$1:$1048576,2,0)</f>
        <v>#N/A</v>
      </c>
      <c r="D257" s="110" t="e">
        <f>VLOOKUP($B257,'Sledovanie čerpania rozpočtu'!$1:$1048576,4,0)</f>
        <v>#N/A</v>
      </c>
      <c r="E257" s="110" t="e">
        <f>VLOOKUP($B257,'Sledovanie čerpania rozpočtu'!$1:$1048576,3,0)</f>
        <v>#N/A</v>
      </c>
      <c r="F257" s="97"/>
      <c r="G257" s="97"/>
      <c r="H257" s="100"/>
      <c r="I257" s="100"/>
      <c r="J257" s="13">
        <f t="shared" si="4"/>
        <v>0</v>
      </c>
    </row>
    <row r="258" spans="1:10" x14ac:dyDescent="0.25">
      <c r="A258" s="98"/>
      <c r="B258" s="108"/>
      <c r="C258" s="109" t="e">
        <f>VLOOKUP($B258,'Sledovanie čerpania rozpočtu'!$1:$1048576,2,0)</f>
        <v>#N/A</v>
      </c>
      <c r="D258" s="110" t="e">
        <f>VLOOKUP($B258,'Sledovanie čerpania rozpočtu'!$1:$1048576,4,0)</f>
        <v>#N/A</v>
      </c>
      <c r="E258" s="110" t="e">
        <f>VLOOKUP($B258,'Sledovanie čerpania rozpočtu'!$1:$1048576,3,0)</f>
        <v>#N/A</v>
      </c>
      <c r="F258" s="97"/>
      <c r="G258" s="97"/>
      <c r="H258" s="100"/>
      <c r="I258" s="100"/>
      <c r="J258" s="13">
        <f t="shared" si="4"/>
        <v>0</v>
      </c>
    </row>
    <row r="259" spans="1:10" x14ac:dyDescent="0.25">
      <c r="A259" s="98"/>
      <c r="B259" s="108"/>
      <c r="C259" s="109" t="e">
        <f>VLOOKUP($B259,'Sledovanie čerpania rozpočtu'!$1:$1048576,2,0)</f>
        <v>#N/A</v>
      </c>
      <c r="D259" s="110" t="e">
        <f>VLOOKUP($B259,'Sledovanie čerpania rozpočtu'!$1:$1048576,4,0)</f>
        <v>#N/A</v>
      </c>
      <c r="E259" s="110" t="e">
        <f>VLOOKUP($B259,'Sledovanie čerpania rozpočtu'!$1:$1048576,3,0)</f>
        <v>#N/A</v>
      </c>
      <c r="F259" s="97"/>
      <c r="G259" s="97"/>
      <c r="H259" s="100"/>
      <c r="I259" s="100"/>
      <c r="J259" s="13">
        <f t="shared" ref="J259:J322" si="5">F259-G259</f>
        <v>0</v>
      </c>
    </row>
    <row r="260" spans="1:10" x14ac:dyDescent="0.25">
      <c r="A260" s="98"/>
      <c r="B260" s="108"/>
      <c r="C260" s="109" t="e">
        <f>VLOOKUP($B260,'Sledovanie čerpania rozpočtu'!$1:$1048576,2,0)</f>
        <v>#N/A</v>
      </c>
      <c r="D260" s="110" t="e">
        <f>VLOOKUP($B260,'Sledovanie čerpania rozpočtu'!$1:$1048576,4,0)</f>
        <v>#N/A</v>
      </c>
      <c r="E260" s="110" t="e">
        <f>VLOOKUP($B260,'Sledovanie čerpania rozpočtu'!$1:$1048576,3,0)</f>
        <v>#N/A</v>
      </c>
      <c r="F260" s="97"/>
      <c r="G260" s="97"/>
      <c r="H260" s="100"/>
      <c r="I260" s="100"/>
      <c r="J260" s="13">
        <f t="shared" si="5"/>
        <v>0</v>
      </c>
    </row>
    <row r="261" spans="1:10" x14ac:dyDescent="0.25">
      <c r="A261" s="98"/>
      <c r="B261" s="108"/>
      <c r="C261" s="109" t="e">
        <f>VLOOKUP($B261,'Sledovanie čerpania rozpočtu'!$1:$1048576,2,0)</f>
        <v>#N/A</v>
      </c>
      <c r="D261" s="110" t="e">
        <f>VLOOKUP($B261,'Sledovanie čerpania rozpočtu'!$1:$1048576,4,0)</f>
        <v>#N/A</v>
      </c>
      <c r="E261" s="110" t="e">
        <f>VLOOKUP($B261,'Sledovanie čerpania rozpočtu'!$1:$1048576,3,0)</f>
        <v>#N/A</v>
      </c>
      <c r="F261" s="97"/>
      <c r="G261" s="97"/>
      <c r="H261" s="100"/>
      <c r="I261" s="100"/>
      <c r="J261" s="13">
        <f t="shared" si="5"/>
        <v>0</v>
      </c>
    </row>
    <row r="262" spans="1:10" x14ac:dyDescent="0.25">
      <c r="A262" s="98"/>
      <c r="B262" s="108"/>
      <c r="C262" s="109" t="e">
        <f>VLOOKUP($B262,'Sledovanie čerpania rozpočtu'!$1:$1048576,2,0)</f>
        <v>#N/A</v>
      </c>
      <c r="D262" s="110" t="e">
        <f>VLOOKUP($B262,'Sledovanie čerpania rozpočtu'!$1:$1048576,4,0)</f>
        <v>#N/A</v>
      </c>
      <c r="E262" s="110" t="e">
        <f>VLOOKUP($B262,'Sledovanie čerpania rozpočtu'!$1:$1048576,3,0)</f>
        <v>#N/A</v>
      </c>
      <c r="F262" s="97"/>
      <c r="G262" s="97"/>
      <c r="H262" s="100"/>
      <c r="I262" s="100"/>
      <c r="J262" s="13">
        <f t="shared" si="5"/>
        <v>0</v>
      </c>
    </row>
    <row r="263" spans="1:10" x14ac:dyDescent="0.25">
      <c r="A263" s="98"/>
      <c r="B263" s="108"/>
      <c r="C263" s="109" t="e">
        <f>VLOOKUP($B263,'Sledovanie čerpania rozpočtu'!$1:$1048576,2,0)</f>
        <v>#N/A</v>
      </c>
      <c r="D263" s="110" t="e">
        <f>VLOOKUP($B263,'Sledovanie čerpania rozpočtu'!$1:$1048576,4,0)</f>
        <v>#N/A</v>
      </c>
      <c r="E263" s="110" t="e">
        <f>VLOOKUP($B263,'Sledovanie čerpania rozpočtu'!$1:$1048576,3,0)</f>
        <v>#N/A</v>
      </c>
      <c r="F263" s="97"/>
      <c r="G263" s="97"/>
      <c r="H263" s="100"/>
      <c r="I263" s="100"/>
      <c r="J263" s="13">
        <f t="shared" si="5"/>
        <v>0</v>
      </c>
    </row>
    <row r="264" spans="1:10" x14ac:dyDescent="0.25">
      <c r="A264" s="98"/>
      <c r="B264" s="108"/>
      <c r="C264" s="109" t="e">
        <f>VLOOKUP($B264,'Sledovanie čerpania rozpočtu'!$1:$1048576,2,0)</f>
        <v>#N/A</v>
      </c>
      <c r="D264" s="110" t="e">
        <f>VLOOKUP($B264,'Sledovanie čerpania rozpočtu'!$1:$1048576,4,0)</f>
        <v>#N/A</v>
      </c>
      <c r="E264" s="110" t="e">
        <f>VLOOKUP($B264,'Sledovanie čerpania rozpočtu'!$1:$1048576,3,0)</f>
        <v>#N/A</v>
      </c>
      <c r="F264" s="97"/>
      <c r="G264" s="97"/>
      <c r="H264" s="100"/>
      <c r="I264" s="100"/>
      <c r="J264" s="13">
        <f t="shared" si="5"/>
        <v>0</v>
      </c>
    </row>
    <row r="265" spans="1:10" x14ac:dyDescent="0.25">
      <c r="A265" s="98"/>
      <c r="B265" s="108"/>
      <c r="C265" s="109" t="e">
        <f>VLOOKUP($B265,'Sledovanie čerpania rozpočtu'!$1:$1048576,2,0)</f>
        <v>#N/A</v>
      </c>
      <c r="D265" s="110" t="e">
        <f>VLOOKUP($B265,'Sledovanie čerpania rozpočtu'!$1:$1048576,4,0)</f>
        <v>#N/A</v>
      </c>
      <c r="E265" s="110" t="e">
        <f>VLOOKUP($B265,'Sledovanie čerpania rozpočtu'!$1:$1048576,3,0)</f>
        <v>#N/A</v>
      </c>
      <c r="F265" s="97"/>
      <c r="G265" s="97"/>
      <c r="H265" s="100"/>
      <c r="I265" s="100"/>
      <c r="J265" s="13">
        <f t="shared" si="5"/>
        <v>0</v>
      </c>
    </row>
    <row r="266" spans="1:10" x14ac:dyDescent="0.25">
      <c r="A266" s="98"/>
      <c r="B266" s="108"/>
      <c r="C266" s="109" t="e">
        <f>VLOOKUP($B266,'Sledovanie čerpania rozpočtu'!$1:$1048576,2,0)</f>
        <v>#N/A</v>
      </c>
      <c r="D266" s="110" t="e">
        <f>VLOOKUP($B266,'Sledovanie čerpania rozpočtu'!$1:$1048576,4,0)</f>
        <v>#N/A</v>
      </c>
      <c r="E266" s="110" t="e">
        <f>VLOOKUP($B266,'Sledovanie čerpania rozpočtu'!$1:$1048576,3,0)</f>
        <v>#N/A</v>
      </c>
      <c r="F266" s="97"/>
      <c r="G266" s="97"/>
      <c r="H266" s="100"/>
      <c r="I266" s="100"/>
      <c r="J266" s="13">
        <f t="shared" si="5"/>
        <v>0</v>
      </c>
    </row>
    <row r="267" spans="1:10" x14ac:dyDescent="0.25">
      <c r="A267" s="98"/>
      <c r="B267" s="108"/>
      <c r="C267" s="109" t="e">
        <f>VLOOKUP($B267,'Sledovanie čerpania rozpočtu'!$1:$1048576,2,0)</f>
        <v>#N/A</v>
      </c>
      <c r="D267" s="110" t="e">
        <f>VLOOKUP($B267,'Sledovanie čerpania rozpočtu'!$1:$1048576,4,0)</f>
        <v>#N/A</v>
      </c>
      <c r="E267" s="110" t="e">
        <f>VLOOKUP($B267,'Sledovanie čerpania rozpočtu'!$1:$1048576,3,0)</f>
        <v>#N/A</v>
      </c>
      <c r="F267" s="97"/>
      <c r="G267" s="97"/>
      <c r="H267" s="100"/>
      <c r="I267" s="100"/>
      <c r="J267" s="13">
        <f t="shared" si="5"/>
        <v>0</v>
      </c>
    </row>
    <row r="268" spans="1:10" x14ac:dyDescent="0.25">
      <c r="A268" s="98"/>
      <c r="B268" s="108"/>
      <c r="C268" s="109" t="e">
        <f>VLOOKUP($B268,'Sledovanie čerpania rozpočtu'!$1:$1048576,2,0)</f>
        <v>#N/A</v>
      </c>
      <c r="D268" s="110" t="e">
        <f>VLOOKUP($B268,'Sledovanie čerpania rozpočtu'!$1:$1048576,4,0)</f>
        <v>#N/A</v>
      </c>
      <c r="E268" s="110" t="e">
        <f>VLOOKUP($B268,'Sledovanie čerpania rozpočtu'!$1:$1048576,3,0)</f>
        <v>#N/A</v>
      </c>
      <c r="F268" s="97"/>
      <c r="G268" s="97"/>
      <c r="H268" s="100"/>
      <c r="I268" s="100"/>
      <c r="J268" s="13">
        <f t="shared" si="5"/>
        <v>0</v>
      </c>
    </row>
    <row r="269" spans="1:10" x14ac:dyDescent="0.25">
      <c r="A269" s="98"/>
      <c r="B269" s="108"/>
      <c r="C269" s="109" t="e">
        <f>VLOOKUP($B269,'Sledovanie čerpania rozpočtu'!$1:$1048576,2,0)</f>
        <v>#N/A</v>
      </c>
      <c r="D269" s="110" t="e">
        <f>VLOOKUP($B269,'Sledovanie čerpania rozpočtu'!$1:$1048576,4,0)</f>
        <v>#N/A</v>
      </c>
      <c r="E269" s="110" t="e">
        <f>VLOOKUP($B269,'Sledovanie čerpania rozpočtu'!$1:$1048576,3,0)</f>
        <v>#N/A</v>
      </c>
      <c r="F269" s="97"/>
      <c r="G269" s="97"/>
      <c r="H269" s="100"/>
      <c r="I269" s="100"/>
      <c r="J269" s="13">
        <f t="shared" si="5"/>
        <v>0</v>
      </c>
    </row>
    <row r="270" spans="1:10" x14ac:dyDescent="0.25">
      <c r="A270" s="98"/>
      <c r="B270" s="108"/>
      <c r="C270" s="109" t="e">
        <f>VLOOKUP($B270,'Sledovanie čerpania rozpočtu'!$1:$1048576,2,0)</f>
        <v>#N/A</v>
      </c>
      <c r="D270" s="110" t="e">
        <f>VLOOKUP($B270,'Sledovanie čerpania rozpočtu'!$1:$1048576,4,0)</f>
        <v>#N/A</v>
      </c>
      <c r="E270" s="110" t="e">
        <f>VLOOKUP($B270,'Sledovanie čerpania rozpočtu'!$1:$1048576,3,0)</f>
        <v>#N/A</v>
      </c>
      <c r="F270" s="97"/>
      <c r="G270" s="97"/>
      <c r="H270" s="100"/>
      <c r="I270" s="100"/>
      <c r="J270" s="13">
        <f t="shared" si="5"/>
        <v>0</v>
      </c>
    </row>
    <row r="271" spans="1:10" x14ac:dyDescent="0.25">
      <c r="A271" s="98"/>
      <c r="B271" s="108"/>
      <c r="C271" s="109" t="e">
        <f>VLOOKUP($B271,'Sledovanie čerpania rozpočtu'!$1:$1048576,2,0)</f>
        <v>#N/A</v>
      </c>
      <c r="D271" s="110" t="e">
        <f>VLOOKUP($B271,'Sledovanie čerpania rozpočtu'!$1:$1048576,4,0)</f>
        <v>#N/A</v>
      </c>
      <c r="E271" s="110" t="e">
        <f>VLOOKUP($B271,'Sledovanie čerpania rozpočtu'!$1:$1048576,3,0)</f>
        <v>#N/A</v>
      </c>
      <c r="F271" s="97"/>
      <c r="G271" s="97"/>
      <c r="H271" s="100"/>
      <c r="I271" s="100"/>
      <c r="J271" s="13">
        <f t="shared" si="5"/>
        <v>0</v>
      </c>
    </row>
    <row r="272" spans="1:10" x14ac:dyDescent="0.25">
      <c r="A272" s="98"/>
      <c r="B272" s="108"/>
      <c r="C272" s="109" t="e">
        <f>VLOOKUP($B272,'Sledovanie čerpania rozpočtu'!$1:$1048576,2,0)</f>
        <v>#N/A</v>
      </c>
      <c r="D272" s="110" t="e">
        <f>VLOOKUP($B272,'Sledovanie čerpania rozpočtu'!$1:$1048576,4,0)</f>
        <v>#N/A</v>
      </c>
      <c r="E272" s="110" t="e">
        <f>VLOOKUP($B272,'Sledovanie čerpania rozpočtu'!$1:$1048576,3,0)</f>
        <v>#N/A</v>
      </c>
      <c r="F272" s="97"/>
      <c r="G272" s="97"/>
      <c r="H272" s="100"/>
      <c r="I272" s="100"/>
      <c r="J272" s="13">
        <f t="shared" si="5"/>
        <v>0</v>
      </c>
    </row>
    <row r="273" spans="1:10" x14ac:dyDescent="0.25">
      <c r="A273" s="98"/>
      <c r="B273" s="108"/>
      <c r="C273" s="109" t="e">
        <f>VLOOKUP($B273,'Sledovanie čerpania rozpočtu'!$1:$1048576,2,0)</f>
        <v>#N/A</v>
      </c>
      <c r="D273" s="110" t="e">
        <f>VLOOKUP($B273,'Sledovanie čerpania rozpočtu'!$1:$1048576,4,0)</f>
        <v>#N/A</v>
      </c>
      <c r="E273" s="110" t="e">
        <f>VLOOKUP($B273,'Sledovanie čerpania rozpočtu'!$1:$1048576,3,0)</f>
        <v>#N/A</v>
      </c>
      <c r="F273" s="97"/>
      <c r="G273" s="97"/>
      <c r="H273" s="100"/>
      <c r="I273" s="100"/>
      <c r="J273" s="13">
        <f t="shared" si="5"/>
        <v>0</v>
      </c>
    </row>
    <row r="274" spans="1:10" x14ac:dyDescent="0.25">
      <c r="A274" s="98"/>
      <c r="B274" s="108"/>
      <c r="C274" s="109" t="e">
        <f>VLOOKUP($B274,'Sledovanie čerpania rozpočtu'!$1:$1048576,2,0)</f>
        <v>#N/A</v>
      </c>
      <c r="D274" s="110" t="e">
        <f>VLOOKUP($B274,'Sledovanie čerpania rozpočtu'!$1:$1048576,4,0)</f>
        <v>#N/A</v>
      </c>
      <c r="E274" s="110" t="e">
        <f>VLOOKUP($B274,'Sledovanie čerpania rozpočtu'!$1:$1048576,3,0)</f>
        <v>#N/A</v>
      </c>
      <c r="F274" s="97"/>
      <c r="G274" s="97"/>
      <c r="H274" s="100"/>
      <c r="I274" s="100"/>
      <c r="J274" s="13">
        <f t="shared" si="5"/>
        <v>0</v>
      </c>
    </row>
    <row r="275" spans="1:10" x14ac:dyDescent="0.25">
      <c r="A275" s="98"/>
      <c r="B275" s="108"/>
      <c r="C275" s="109" t="e">
        <f>VLOOKUP($B275,'Sledovanie čerpania rozpočtu'!$1:$1048576,2,0)</f>
        <v>#N/A</v>
      </c>
      <c r="D275" s="110" t="e">
        <f>VLOOKUP($B275,'Sledovanie čerpania rozpočtu'!$1:$1048576,4,0)</f>
        <v>#N/A</v>
      </c>
      <c r="E275" s="110" t="e">
        <f>VLOOKUP($B275,'Sledovanie čerpania rozpočtu'!$1:$1048576,3,0)</f>
        <v>#N/A</v>
      </c>
      <c r="F275" s="97"/>
      <c r="G275" s="97"/>
      <c r="H275" s="100"/>
      <c r="I275" s="100"/>
      <c r="J275" s="13">
        <f t="shared" si="5"/>
        <v>0</v>
      </c>
    </row>
    <row r="276" spans="1:10" x14ac:dyDescent="0.25">
      <c r="A276" s="98"/>
      <c r="B276" s="108"/>
      <c r="C276" s="109" t="e">
        <f>VLOOKUP($B276,'Sledovanie čerpania rozpočtu'!$1:$1048576,2,0)</f>
        <v>#N/A</v>
      </c>
      <c r="D276" s="110" t="e">
        <f>VLOOKUP($B276,'Sledovanie čerpania rozpočtu'!$1:$1048576,4,0)</f>
        <v>#N/A</v>
      </c>
      <c r="E276" s="110" t="e">
        <f>VLOOKUP($B276,'Sledovanie čerpania rozpočtu'!$1:$1048576,3,0)</f>
        <v>#N/A</v>
      </c>
      <c r="F276" s="97"/>
      <c r="G276" s="97"/>
      <c r="H276" s="100"/>
      <c r="I276" s="100"/>
      <c r="J276" s="13">
        <f t="shared" si="5"/>
        <v>0</v>
      </c>
    </row>
    <row r="277" spans="1:10" x14ac:dyDescent="0.25">
      <c r="A277" s="98"/>
      <c r="B277" s="108"/>
      <c r="C277" s="109" t="e">
        <f>VLOOKUP($B277,'Sledovanie čerpania rozpočtu'!$1:$1048576,2,0)</f>
        <v>#N/A</v>
      </c>
      <c r="D277" s="110" t="e">
        <f>VLOOKUP($B277,'Sledovanie čerpania rozpočtu'!$1:$1048576,4,0)</f>
        <v>#N/A</v>
      </c>
      <c r="E277" s="110" t="e">
        <f>VLOOKUP($B277,'Sledovanie čerpania rozpočtu'!$1:$1048576,3,0)</f>
        <v>#N/A</v>
      </c>
      <c r="F277" s="97"/>
      <c r="G277" s="97"/>
      <c r="H277" s="100"/>
      <c r="I277" s="100"/>
      <c r="J277" s="13">
        <f t="shared" si="5"/>
        <v>0</v>
      </c>
    </row>
    <row r="278" spans="1:10" x14ac:dyDescent="0.25">
      <c r="A278" s="98"/>
      <c r="B278" s="108"/>
      <c r="C278" s="109" t="e">
        <f>VLOOKUP($B278,'Sledovanie čerpania rozpočtu'!$1:$1048576,2,0)</f>
        <v>#N/A</v>
      </c>
      <c r="D278" s="110" t="e">
        <f>VLOOKUP($B278,'Sledovanie čerpania rozpočtu'!$1:$1048576,4,0)</f>
        <v>#N/A</v>
      </c>
      <c r="E278" s="110" t="e">
        <f>VLOOKUP($B278,'Sledovanie čerpania rozpočtu'!$1:$1048576,3,0)</f>
        <v>#N/A</v>
      </c>
      <c r="F278" s="97"/>
      <c r="G278" s="97"/>
      <c r="H278" s="100"/>
      <c r="I278" s="100"/>
      <c r="J278" s="13">
        <f t="shared" si="5"/>
        <v>0</v>
      </c>
    </row>
    <row r="279" spans="1:10" x14ac:dyDescent="0.25">
      <c r="A279" s="98"/>
      <c r="B279" s="108"/>
      <c r="C279" s="109" t="e">
        <f>VLOOKUP($B279,'Sledovanie čerpania rozpočtu'!$1:$1048576,2,0)</f>
        <v>#N/A</v>
      </c>
      <c r="D279" s="110" t="e">
        <f>VLOOKUP($B279,'Sledovanie čerpania rozpočtu'!$1:$1048576,4,0)</f>
        <v>#N/A</v>
      </c>
      <c r="E279" s="110" t="e">
        <f>VLOOKUP($B279,'Sledovanie čerpania rozpočtu'!$1:$1048576,3,0)</f>
        <v>#N/A</v>
      </c>
      <c r="F279" s="97"/>
      <c r="G279" s="97"/>
      <c r="H279" s="100"/>
      <c r="I279" s="100"/>
      <c r="J279" s="13">
        <f t="shared" si="5"/>
        <v>0</v>
      </c>
    </row>
    <row r="280" spans="1:10" x14ac:dyDescent="0.25">
      <c r="A280" s="98"/>
      <c r="B280" s="108"/>
      <c r="C280" s="109" t="e">
        <f>VLOOKUP($B280,'Sledovanie čerpania rozpočtu'!$1:$1048576,2,0)</f>
        <v>#N/A</v>
      </c>
      <c r="D280" s="110" t="e">
        <f>VLOOKUP($B280,'Sledovanie čerpania rozpočtu'!$1:$1048576,4,0)</f>
        <v>#N/A</v>
      </c>
      <c r="E280" s="110" t="e">
        <f>VLOOKUP($B280,'Sledovanie čerpania rozpočtu'!$1:$1048576,3,0)</f>
        <v>#N/A</v>
      </c>
      <c r="F280" s="97"/>
      <c r="G280" s="97"/>
      <c r="H280" s="100"/>
      <c r="I280" s="100"/>
      <c r="J280" s="13">
        <f t="shared" si="5"/>
        <v>0</v>
      </c>
    </row>
    <row r="281" spans="1:10" x14ac:dyDescent="0.25">
      <c r="A281" s="98"/>
      <c r="B281" s="108"/>
      <c r="C281" s="109" t="e">
        <f>VLOOKUP($B281,'Sledovanie čerpania rozpočtu'!$1:$1048576,2,0)</f>
        <v>#N/A</v>
      </c>
      <c r="D281" s="110" t="e">
        <f>VLOOKUP($B281,'Sledovanie čerpania rozpočtu'!$1:$1048576,4,0)</f>
        <v>#N/A</v>
      </c>
      <c r="E281" s="110" t="e">
        <f>VLOOKUP($B281,'Sledovanie čerpania rozpočtu'!$1:$1048576,3,0)</f>
        <v>#N/A</v>
      </c>
      <c r="F281" s="97"/>
      <c r="G281" s="97"/>
      <c r="H281" s="100"/>
      <c r="I281" s="100"/>
      <c r="J281" s="13">
        <f t="shared" si="5"/>
        <v>0</v>
      </c>
    </row>
    <row r="282" spans="1:10" x14ac:dyDescent="0.25">
      <c r="A282" s="98"/>
      <c r="B282" s="108"/>
      <c r="C282" s="109" t="e">
        <f>VLOOKUP($B282,'Sledovanie čerpania rozpočtu'!$1:$1048576,2,0)</f>
        <v>#N/A</v>
      </c>
      <c r="D282" s="110" t="e">
        <f>VLOOKUP($B282,'Sledovanie čerpania rozpočtu'!$1:$1048576,4,0)</f>
        <v>#N/A</v>
      </c>
      <c r="E282" s="110" t="e">
        <f>VLOOKUP($B282,'Sledovanie čerpania rozpočtu'!$1:$1048576,3,0)</f>
        <v>#N/A</v>
      </c>
      <c r="F282" s="97"/>
      <c r="G282" s="97"/>
      <c r="H282" s="100"/>
      <c r="I282" s="100"/>
      <c r="J282" s="13">
        <f t="shared" si="5"/>
        <v>0</v>
      </c>
    </row>
    <row r="283" spans="1:10" x14ac:dyDescent="0.25">
      <c r="A283" s="98"/>
      <c r="B283" s="108"/>
      <c r="C283" s="109" t="e">
        <f>VLOOKUP($B283,'Sledovanie čerpania rozpočtu'!$1:$1048576,2,0)</f>
        <v>#N/A</v>
      </c>
      <c r="D283" s="110" t="e">
        <f>VLOOKUP($B283,'Sledovanie čerpania rozpočtu'!$1:$1048576,4,0)</f>
        <v>#N/A</v>
      </c>
      <c r="E283" s="110" t="e">
        <f>VLOOKUP($B283,'Sledovanie čerpania rozpočtu'!$1:$1048576,3,0)</f>
        <v>#N/A</v>
      </c>
      <c r="F283" s="97"/>
      <c r="G283" s="97"/>
      <c r="H283" s="100"/>
      <c r="I283" s="100"/>
      <c r="J283" s="13">
        <f t="shared" si="5"/>
        <v>0</v>
      </c>
    </row>
    <row r="284" spans="1:10" x14ac:dyDescent="0.25">
      <c r="A284" s="98"/>
      <c r="B284" s="108"/>
      <c r="C284" s="109" t="e">
        <f>VLOOKUP($B284,'Sledovanie čerpania rozpočtu'!$1:$1048576,2,0)</f>
        <v>#N/A</v>
      </c>
      <c r="D284" s="110" t="e">
        <f>VLOOKUP($B284,'Sledovanie čerpania rozpočtu'!$1:$1048576,4,0)</f>
        <v>#N/A</v>
      </c>
      <c r="E284" s="110" t="e">
        <f>VLOOKUP($B284,'Sledovanie čerpania rozpočtu'!$1:$1048576,3,0)</f>
        <v>#N/A</v>
      </c>
      <c r="F284" s="97"/>
      <c r="G284" s="97"/>
      <c r="H284" s="100"/>
      <c r="I284" s="100"/>
      <c r="J284" s="13">
        <f t="shared" si="5"/>
        <v>0</v>
      </c>
    </row>
    <row r="285" spans="1:10" x14ac:dyDescent="0.25">
      <c r="A285" s="98"/>
      <c r="B285" s="108"/>
      <c r="C285" s="109" t="e">
        <f>VLOOKUP($B285,'Sledovanie čerpania rozpočtu'!$1:$1048576,2,0)</f>
        <v>#N/A</v>
      </c>
      <c r="D285" s="110" t="e">
        <f>VLOOKUP($B285,'Sledovanie čerpania rozpočtu'!$1:$1048576,4,0)</f>
        <v>#N/A</v>
      </c>
      <c r="E285" s="110" t="e">
        <f>VLOOKUP($B285,'Sledovanie čerpania rozpočtu'!$1:$1048576,3,0)</f>
        <v>#N/A</v>
      </c>
      <c r="F285" s="97"/>
      <c r="G285" s="97"/>
      <c r="H285" s="100"/>
      <c r="I285" s="100"/>
      <c r="J285" s="13">
        <f t="shared" si="5"/>
        <v>0</v>
      </c>
    </row>
    <row r="286" spans="1:10" x14ac:dyDescent="0.25">
      <c r="A286" s="98"/>
      <c r="B286" s="108"/>
      <c r="C286" s="109" t="e">
        <f>VLOOKUP($B286,'Sledovanie čerpania rozpočtu'!$1:$1048576,2,0)</f>
        <v>#N/A</v>
      </c>
      <c r="D286" s="110" t="e">
        <f>VLOOKUP($B286,'Sledovanie čerpania rozpočtu'!$1:$1048576,4,0)</f>
        <v>#N/A</v>
      </c>
      <c r="E286" s="110" t="e">
        <f>VLOOKUP($B286,'Sledovanie čerpania rozpočtu'!$1:$1048576,3,0)</f>
        <v>#N/A</v>
      </c>
      <c r="F286" s="97"/>
      <c r="G286" s="97"/>
      <c r="H286" s="100"/>
      <c r="I286" s="100"/>
      <c r="J286" s="13">
        <f t="shared" si="5"/>
        <v>0</v>
      </c>
    </row>
    <row r="287" spans="1:10" x14ac:dyDescent="0.25">
      <c r="A287" s="98"/>
      <c r="B287" s="108"/>
      <c r="C287" s="109" t="e">
        <f>VLOOKUP($B287,'Sledovanie čerpania rozpočtu'!$1:$1048576,2,0)</f>
        <v>#N/A</v>
      </c>
      <c r="D287" s="110" t="e">
        <f>VLOOKUP($B287,'Sledovanie čerpania rozpočtu'!$1:$1048576,4,0)</f>
        <v>#N/A</v>
      </c>
      <c r="E287" s="110" t="e">
        <f>VLOOKUP($B287,'Sledovanie čerpania rozpočtu'!$1:$1048576,3,0)</f>
        <v>#N/A</v>
      </c>
      <c r="F287" s="97"/>
      <c r="G287" s="97"/>
      <c r="H287" s="100"/>
      <c r="I287" s="100"/>
      <c r="J287" s="13">
        <f t="shared" si="5"/>
        <v>0</v>
      </c>
    </row>
    <row r="288" spans="1:10" x14ac:dyDescent="0.25">
      <c r="A288" s="98"/>
      <c r="B288" s="108"/>
      <c r="C288" s="109" t="e">
        <f>VLOOKUP($B288,'Sledovanie čerpania rozpočtu'!$1:$1048576,2,0)</f>
        <v>#N/A</v>
      </c>
      <c r="D288" s="110" t="e">
        <f>VLOOKUP($B288,'Sledovanie čerpania rozpočtu'!$1:$1048576,4,0)</f>
        <v>#N/A</v>
      </c>
      <c r="E288" s="110" t="e">
        <f>VLOOKUP($B288,'Sledovanie čerpania rozpočtu'!$1:$1048576,3,0)</f>
        <v>#N/A</v>
      </c>
      <c r="F288" s="97"/>
      <c r="G288" s="97"/>
      <c r="H288" s="100"/>
      <c r="I288" s="100"/>
      <c r="J288" s="13">
        <f t="shared" si="5"/>
        <v>0</v>
      </c>
    </row>
    <row r="289" spans="1:10" x14ac:dyDescent="0.25">
      <c r="A289" s="98"/>
      <c r="B289" s="108"/>
      <c r="C289" s="109" t="e">
        <f>VLOOKUP($B289,'Sledovanie čerpania rozpočtu'!$1:$1048576,2,0)</f>
        <v>#N/A</v>
      </c>
      <c r="D289" s="110" t="e">
        <f>VLOOKUP($B289,'Sledovanie čerpania rozpočtu'!$1:$1048576,4,0)</f>
        <v>#N/A</v>
      </c>
      <c r="E289" s="110" t="e">
        <f>VLOOKUP($B289,'Sledovanie čerpania rozpočtu'!$1:$1048576,3,0)</f>
        <v>#N/A</v>
      </c>
      <c r="F289" s="97"/>
      <c r="G289" s="97"/>
      <c r="H289" s="100"/>
      <c r="I289" s="100"/>
      <c r="J289" s="13">
        <f t="shared" si="5"/>
        <v>0</v>
      </c>
    </row>
    <row r="290" spans="1:10" x14ac:dyDescent="0.25">
      <c r="A290" s="98"/>
      <c r="B290" s="108"/>
      <c r="C290" s="109" t="e">
        <f>VLOOKUP($B290,'Sledovanie čerpania rozpočtu'!$1:$1048576,2,0)</f>
        <v>#N/A</v>
      </c>
      <c r="D290" s="110" t="e">
        <f>VLOOKUP($B290,'Sledovanie čerpania rozpočtu'!$1:$1048576,4,0)</f>
        <v>#N/A</v>
      </c>
      <c r="E290" s="110" t="e">
        <f>VLOOKUP($B290,'Sledovanie čerpania rozpočtu'!$1:$1048576,3,0)</f>
        <v>#N/A</v>
      </c>
      <c r="F290" s="97"/>
      <c r="G290" s="97"/>
      <c r="H290" s="100"/>
      <c r="I290" s="100"/>
      <c r="J290" s="13">
        <f t="shared" si="5"/>
        <v>0</v>
      </c>
    </row>
    <row r="291" spans="1:10" x14ac:dyDescent="0.25">
      <c r="A291" s="98"/>
      <c r="B291" s="108"/>
      <c r="C291" s="109" t="e">
        <f>VLOOKUP($B291,'Sledovanie čerpania rozpočtu'!$1:$1048576,2,0)</f>
        <v>#N/A</v>
      </c>
      <c r="D291" s="110" t="e">
        <f>VLOOKUP($B291,'Sledovanie čerpania rozpočtu'!$1:$1048576,4,0)</f>
        <v>#N/A</v>
      </c>
      <c r="E291" s="110" t="e">
        <f>VLOOKUP($B291,'Sledovanie čerpania rozpočtu'!$1:$1048576,3,0)</f>
        <v>#N/A</v>
      </c>
      <c r="F291" s="97"/>
      <c r="G291" s="97"/>
      <c r="H291" s="100"/>
      <c r="I291" s="100"/>
      <c r="J291" s="13">
        <f t="shared" si="5"/>
        <v>0</v>
      </c>
    </row>
    <row r="292" spans="1:10" x14ac:dyDescent="0.25">
      <c r="A292" s="98"/>
      <c r="B292" s="108"/>
      <c r="C292" s="109" t="e">
        <f>VLOOKUP($B292,'Sledovanie čerpania rozpočtu'!$1:$1048576,2,0)</f>
        <v>#N/A</v>
      </c>
      <c r="D292" s="110" t="e">
        <f>VLOOKUP($B292,'Sledovanie čerpania rozpočtu'!$1:$1048576,4,0)</f>
        <v>#N/A</v>
      </c>
      <c r="E292" s="110" t="e">
        <f>VLOOKUP($B292,'Sledovanie čerpania rozpočtu'!$1:$1048576,3,0)</f>
        <v>#N/A</v>
      </c>
      <c r="F292" s="97"/>
      <c r="G292" s="97"/>
      <c r="H292" s="100"/>
      <c r="I292" s="100"/>
      <c r="J292" s="13">
        <f t="shared" si="5"/>
        <v>0</v>
      </c>
    </row>
    <row r="293" spans="1:10" x14ac:dyDescent="0.25">
      <c r="A293" s="98"/>
      <c r="B293" s="108"/>
      <c r="C293" s="109" t="e">
        <f>VLOOKUP($B293,'Sledovanie čerpania rozpočtu'!$1:$1048576,2,0)</f>
        <v>#N/A</v>
      </c>
      <c r="D293" s="110" t="e">
        <f>VLOOKUP($B293,'Sledovanie čerpania rozpočtu'!$1:$1048576,4,0)</f>
        <v>#N/A</v>
      </c>
      <c r="E293" s="110" t="e">
        <f>VLOOKUP($B293,'Sledovanie čerpania rozpočtu'!$1:$1048576,3,0)</f>
        <v>#N/A</v>
      </c>
      <c r="F293" s="97"/>
      <c r="G293" s="97"/>
      <c r="H293" s="98"/>
      <c r="I293" s="98"/>
      <c r="J293" s="13">
        <f t="shared" si="5"/>
        <v>0</v>
      </c>
    </row>
    <row r="294" spans="1:10" x14ac:dyDescent="0.25">
      <c r="A294" s="98"/>
      <c r="B294" s="108"/>
      <c r="C294" s="109" t="e">
        <f>VLOOKUP($B294,'Sledovanie čerpania rozpočtu'!$1:$1048576,2,0)</f>
        <v>#N/A</v>
      </c>
      <c r="D294" s="110" t="e">
        <f>VLOOKUP($B294,'Sledovanie čerpania rozpočtu'!$1:$1048576,4,0)</f>
        <v>#N/A</v>
      </c>
      <c r="E294" s="110" t="e">
        <f>VLOOKUP($B294,'Sledovanie čerpania rozpočtu'!$1:$1048576,3,0)</f>
        <v>#N/A</v>
      </c>
      <c r="F294" s="97"/>
      <c r="G294" s="97"/>
      <c r="H294" s="100"/>
      <c r="I294" s="100"/>
      <c r="J294" s="13">
        <f t="shared" si="5"/>
        <v>0</v>
      </c>
    </row>
    <row r="295" spans="1:10" x14ac:dyDescent="0.25">
      <c r="A295" s="98"/>
      <c r="B295" s="108"/>
      <c r="C295" s="109" t="e">
        <f>VLOOKUP($B295,'Sledovanie čerpania rozpočtu'!$1:$1048576,2,0)</f>
        <v>#N/A</v>
      </c>
      <c r="D295" s="110" t="e">
        <f>VLOOKUP($B295,'Sledovanie čerpania rozpočtu'!$1:$1048576,4,0)</f>
        <v>#N/A</v>
      </c>
      <c r="E295" s="110" t="e">
        <f>VLOOKUP($B295,'Sledovanie čerpania rozpočtu'!$1:$1048576,3,0)</f>
        <v>#N/A</v>
      </c>
      <c r="F295" s="97"/>
      <c r="G295" s="97"/>
      <c r="H295" s="100"/>
      <c r="I295" s="100"/>
      <c r="J295" s="13">
        <f t="shared" si="5"/>
        <v>0</v>
      </c>
    </row>
    <row r="296" spans="1:10" x14ac:dyDescent="0.25">
      <c r="A296" s="98"/>
      <c r="B296" s="108"/>
      <c r="C296" s="109" t="e">
        <f>VLOOKUP($B296,'Sledovanie čerpania rozpočtu'!$1:$1048576,2,0)</f>
        <v>#N/A</v>
      </c>
      <c r="D296" s="110" t="e">
        <f>VLOOKUP($B296,'Sledovanie čerpania rozpočtu'!$1:$1048576,4,0)</f>
        <v>#N/A</v>
      </c>
      <c r="E296" s="110" t="e">
        <f>VLOOKUP($B296,'Sledovanie čerpania rozpočtu'!$1:$1048576,3,0)</f>
        <v>#N/A</v>
      </c>
      <c r="F296" s="97"/>
      <c r="G296" s="97"/>
      <c r="H296" s="100"/>
      <c r="I296" s="100"/>
      <c r="J296" s="13">
        <f t="shared" si="5"/>
        <v>0</v>
      </c>
    </row>
    <row r="297" spans="1:10" x14ac:dyDescent="0.25">
      <c r="A297" s="98"/>
      <c r="B297" s="108"/>
      <c r="C297" s="109" t="e">
        <f>VLOOKUP($B297,'Sledovanie čerpania rozpočtu'!$1:$1048576,2,0)</f>
        <v>#N/A</v>
      </c>
      <c r="D297" s="110" t="e">
        <f>VLOOKUP($B297,'Sledovanie čerpania rozpočtu'!$1:$1048576,4,0)</f>
        <v>#N/A</v>
      </c>
      <c r="E297" s="110" t="e">
        <f>VLOOKUP($B297,'Sledovanie čerpania rozpočtu'!$1:$1048576,3,0)</f>
        <v>#N/A</v>
      </c>
      <c r="F297" s="97"/>
      <c r="G297" s="97"/>
      <c r="H297" s="100"/>
      <c r="I297" s="100"/>
      <c r="J297" s="13">
        <f t="shared" si="5"/>
        <v>0</v>
      </c>
    </row>
    <row r="298" spans="1:10" x14ac:dyDescent="0.25">
      <c r="A298" s="98"/>
      <c r="B298" s="108"/>
      <c r="C298" s="109" t="e">
        <f>VLOOKUP($B298,'Sledovanie čerpania rozpočtu'!$1:$1048576,2,0)</f>
        <v>#N/A</v>
      </c>
      <c r="D298" s="110" t="e">
        <f>VLOOKUP($B298,'Sledovanie čerpania rozpočtu'!$1:$1048576,4,0)</f>
        <v>#N/A</v>
      </c>
      <c r="E298" s="110" t="e">
        <f>VLOOKUP($B298,'Sledovanie čerpania rozpočtu'!$1:$1048576,3,0)</f>
        <v>#N/A</v>
      </c>
      <c r="F298" s="97"/>
      <c r="G298" s="97"/>
      <c r="H298" s="100"/>
      <c r="I298" s="100"/>
      <c r="J298" s="13">
        <f t="shared" si="5"/>
        <v>0</v>
      </c>
    </row>
    <row r="299" spans="1:10" x14ac:dyDescent="0.25">
      <c r="A299" s="98"/>
      <c r="B299" s="108"/>
      <c r="C299" s="109" t="e">
        <f>VLOOKUP($B299,'Sledovanie čerpania rozpočtu'!$1:$1048576,2,0)</f>
        <v>#N/A</v>
      </c>
      <c r="D299" s="110" t="e">
        <f>VLOOKUP($B299,'Sledovanie čerpania rozpočtu'!$1:$1048576,4,0)</f>
        <v>#N/A</v>
      </c>
      <c r="E299" s="110" t="e">
        <f>VLOOKUP($B299,'Sledovanie čerpania rozpočtu'!$1:$1048576,3,0)</f>
        <v>#N/A</v>
      </c>
      <c r="F299" s="97"/>
      <c r="G299" s="97"/>
      <c r="H299" s="100"/>
      <c r="I299" s="100"/>
      <c r="J299" s="13">
        <f t="shared" si="5"/>
        <v>0</v>
      </c>
    </row>
    <row r="300" spans="1:10" x14ac:dyDescent="0.25">
      <c r="A300" s="98"/>
      <c r="B300" s="108"/>
      <c r="C300" s="109" t="e">
        <f>VLOOKUP($B300,'Sledovanie čerpania rozpočtu'!$1:$1048576,2,0)</f>
        <v>#N/A</v>
      </c>
      <c r="D300" s="110" t="e">
        <f>VLOOKUP($B300,'Sledovanie čerpania rozpočtu'!$1:$1048576,4,0)</f>
        <v>#N/A</v>
      </c>
      <c r="E300" s="110" t="e">
        <f>VLOOKUP($B300,'Sledovanie čerpania rozpočtu'!$1:$1048576,3,0)</f>
        <v>#N/A</v>
      </c>
      <c r="F300" s="97"/>
      <c r="G300" s="97"/>
      <c r="H300" s="100"/>
      <c r="I300" s="100"/>
      <c r="J300" s="13">
        <f t="shared" si="5"/>
        <v>0</v>
      </c>
    </row>
    <row r="301" spans="1:10" x14ac:dyDescent="0.25">
      <c r="A301" s="98"/>
      <c r="B301" s="108"/>
      <c r="C301" s="109" t="e">
        <f>VLOOKUP($B301,'Sledovanie čerpania rozpočtu'!$1:$1048576,2,0)</f>
        <v>#N/A</v>
      </c>
      <c r="D301" s="110" t="e">
        <f>VLOOKUP($B301,'Sledovanie čerpania rozpočtu'!$1:$1048576,4,0)</f>
        <v>#N/A</v>
      </c>
      <c r="E301" s="110" t="e">
        <f>VLOOKUP($B301,'Sledovanie čerpania rozpočtu'!$1:$1048576,3,0)</f>
        <v>#N/A</v>
      </c>
      <c r="F301" s="97"/>
      <c r="G301" s="97"/>
      <c r="H301" s="100"/>
      <c r="I301" s="100"/>
      <c r="J301" s="13">
        <f t="shared" si="5"/>
        <v>0</v>
      </c>
    </row>
    <row r="302" spans="1:10" x14ac:dyDescent="0.25">
      <c r="A302" s="98"/>
      <c r="B302" s="108"/>
      <c r="C302" s="109" t="e">
        <f>VLOOKUP($B302,'Sledovanie čerpania rozpočtu'!$1:$1048576,2,0)</f>
        <v>#N/A</v>
      </c>
      <c r="D302" s="110" t="e">
        <f>VLOOKUP($B302,'Sledovanie čerpania rozpočtu'!$1:$1048576,4,0)</f>
        <v>#N/A</v>
      </c>
      <c r="E302" s="110" t="e">
        <f>VLOOKUP($B302,'Sledovanie čerpania rozpočtu'!$1:$1048576,3,0)</f>
        <v>#N/A</v>
      </c>
      <c r="F302" s="97"/>
      <c r="G302" s="97"/>
      <c r="H302" s="100"/>
      <c r="I302" s="100"/>
      <c r="J302" s="13">
        <f t="shared" si="5"/>
        <v>0</v>
      </c>
    </row>
    <row r="303" spans="1:10" x14ac:dyDescent="0.25">
      <c r="A303" s="98"/>
      <c r="B303" s="108"/>
      <c r="C303" s="109" t="e">
        <f>VLOOKUP($B303,'Sledovanie čerpania rozpočtu'!$1:$1048576,2,0)</f>
        <v>#N/A</v>
      </c>
      <c r="D303" s="110" t="e">
        <f>VLOOKUP($B303,'Sledovanie čerpania rozpočtu'!$1:$1048576,4,0)</f>
        <v>#N/A</v>
      </c>
      <c r="E303" s="110" t="e">
        <f>VLOOKUP($B303,'Sledovanie čerpania rozpočtu'!$1:$1048576,3,0)</f>
        <v>#N/A</v>
      </c>
      <c r="F303" s="97"/>
      <c r="G303" s="97"/>
      <c r="H303" s="100"/>
      <c r="I303" s="100"/>
      <c r="J303" s="13">
        <f t="shared" si="5"/>
        <v>0</v>
      </c>
    </row>
    <row r="304" spans="1:10" x14ac:dyDescent="0.25">
      <c r="A304" s="98"/>
      <c r="B304" s="108"/>
      <c r="C304" s="109" t="e">
        <f>VLOOKUP($B304,'Sledovanie čerpania rozpočtu'!$1:$1048576,2,0)</f>
        <v>#N/A</v>
      </c>
      <c r="D304" s="110" t="e">
        <f>VLOOKUP($B304,'Sledovanie čerpania rozpočtu'!$1:$1048576,4,0)</f>
        <v>#N/A</v>
      </c>
      <c r="E304" s="110" t="e">
        <f>VLOOKUP($B304,'Sledovanie čerpania rozpočtu'!$1:$1048576,3,0)</f>
        <v>#N/A</v>
      </c>
      <c r="F304" s="97"/>
      <c r="G304" s="97"/>
      <c r="H304" s="100"/>
      <c r="I304" s="100"/>
      <c r="J304" s="13">
        <f t="shared" si="5"/>
        <v>0</v>
      </c>
    </row>
    <row r="305" spans="1:10" x14ac:dyDescent="0.25">
      <c r="A305" s="98"/>
      <c r="B305" s="108"/>
      <c r="C305" s="109" t="e">
        <f>VLOOKUP($B305,'Sledovanie čerpania rozpočtu'!$1:$1048576,2,0)</f>
        <v>#N/A</v>
      </c>
      <c r="D305" s="110" t="e">
        <f>VLOOKUP($B305,'Sledovanie čerpania rozpočtu'!$1:$1048576,4,0)</f>
        <v>#N/A</v>
      </c>
      <c r="E305" s="110" t="e">
        <f>VLOOKUP($B305,'Sledovanie čerpania rozpočtu'!$1:$1048576,3,0)</f>
        <v>#N/A</v>
      </c>
      <c r="F305" s="97"/>
      <c r="G305" s="97"/>
      <c r="H305" s="100"/>
      <c r="I305" s="100"/>
      <c r="J305" s="13">
        <f t="shared" si="5"/>
        <v>0</v>
      </c>
    </row>
    <row r="306" spans="1:10" x14ac:dyDescent="0.25">
      <c r="A306" s="98"/>
      <c r="B306" s="108"/>
      <c r="C306" s="109" t="e">
        <f>VLOOKUP($B306,'Sledovanie čerpania rozpočtu'!$1:$1048576,2,0)</f>
        <v>#N/A</v>
      </c>
      <c r="D306" s="110" t="e">
        <f>VLOOKUP($B306,'Sledovanie čerpania rozpočtu'!$1:$1048576,4,0)</f>
        <v>#N/A</v>
      </c>
      <c r="E306" s="110" t="e">
        <f>VLOOKUP($B306,'Sledovanie čerpania rozpočtu'!$1:$1048576,3,0)</f>
        <v>#N/A</v>
      </c>
      <c r="F306" s="97"/>
      <c r="G306" s="97"/>
      <c r="H306" s="100"/>
      <c r="I306" s="100"/>
      <c r="J306" s="13">
        <f t="shared" si="5"/>
        <v>0</v>
      </c>
    </row>
    <row r="307" spans="1:10" x14ac:dyDescent="0.25">
      <c r="A307" s="98"/>
      <c r="B307" s="108"/>
      <c r="C307" s="109" t="e">
        <f>VLOOKUP($B307,'Sledovanie čerpania rozpočtu'!$1:$1048576,2,0)</f>
        <v>#N/A</v>
      </c>
      <c r="D307" s="110" t="e">
        <f>VLOOKUP($B307,'Sledovanie čerpania rozpočtu'!$1:$1048576,4,0)</f>
        <v>#N/A</v>
      </c>
      <c r="E307" s="110" t="e">
        <f>VLOOKUP($B307,'Sledovanie čerpania rozpočtu'!$1:$1048576,3,0)</f>
        <v>#N/A</v>
      </c>
      <c r="F307" s="97"/>
      <c r="G307" s="97"/>
      <c r="H307" s="100"/>
      <c r="I307" s="100"/>
      <c r="J307" s="13">
        <f t="shared" si="5"/>
        <v>0</v>
      </c>
    </row>
    <row r="308" spans="1:10" x14ac:dyDescent="0.25">
      <c r="A308" s="98"/>
      <c r="B308" s="108"/>
      <c r="C308" s="109" t="e">
        <f>VLOOKUP($B308,'Sledovanie čerpania rozpočtu'!$1:$1048576,2,0)</f>
        <v>#N/A</v>
      </c>
      <c r="D308" s="110" t="e">
        <f>VLOOKUP($B308,'Sledovanie čerpania rozpočtu'!$1:$1048576,4,0)</f>
        <v>#N/A</v>
      </c>
      <c r="E308" s="110" t="e">
        <f>VLOOKUP($B308,'Sledovanie čerpania rozpočtu'!$1:$1048576,3,0)</f>
        <v>#N/A</v>
      </c>
      <c r="F308" s="97"/>
      <c r="G308" s="97"/>
      <c r="H308" s="100"/>
      <c r="I308" s="100"/>
      <c r="J308" s="13">
        <f t="shared" si="5"/>
        <v>0</v>
      </c>
    </row>
    <row r="309" spans="1:10" x14ac:dyDescent="0.25">
      <c r="A309" s="98"/>
      <c r="B309" s="108"/>
      <c r="C309" s="109" t="e">
        <f>VLOOKUP($B309,'Sledovanie čerpania rozpočtu'!$1:$1048576,2,0)</f>
        <v>#N/A</v>
      </c>
      <c r="D309" s="110" t="e">
        <f>VLOOKUP($B309,'Sledovanie čerpania rozpočtu'!$1:$1048576,4,0)</f>
        <v>#N/A</v>
      </c>
      <c r="E309" s="110" t="e">
        <f>VLOOKUP($B309,'Sledovanie čerpania rozpočtu'!$1:$1048576,3,0)</f>
        <v>#N/A</v>
      </c>
      <c r="F309" s="97"/>
      <c r="G309" s="97"/>
      <c r="H309" s="100"/>
      <c r="I309" s="100"/>
      <c r="J309" s="13">
        <f t="shared" si="5"/>
        <v>0</v>
      </c>
    </row>
    <row r="310" spans="1:10" x14ac:dyDescent="0.25">
      <c r="A310" s="98"/>
      <c r="B310" s="108"/>
      <c r="C310" s="109" t="e">
        <f>VLOOKUP($B310,'Sledovanie čerpania rozpočtu'!$1:$1048576,2,0)</f>
        <v>#N/A</v>
      </c>
      <c r="D310" s="110" t="e">
        <f>VLOOKUP($B310,'Sledovanie čerpania rozpočtu'!$1:$1048576,4,0)</f>
        <v>#N/A</v>
      </c>
      <c r="E310" s="110" t="e">
        <f>VLOOKUP($B310,'Sledovanie čerpania rozpočtu'!$1:$1048576,3,0)</f>
        <v>#N/A</v>
      </c>
      <c r="F310" s="97"/>
      <c r="G310" s="97"/>
      <c r="H310" s="100"/>
      <c r="I310" s="100"/>
      <c r="J310" s="13">
        <f t="shared" si="5"/>
        <v>0</v>
      </c>
    </row>
    <row r="311" spans="1:10" x14ac:dyDescent="0.25">
      <c r="A311" s="98"/>
      <c r="B311" s="108"/>
      <c r="C311" s="109" t="e">
        <f>VLOOKUP($B311,'Sledovanie čerpania rozpočtu'!$1:$1048576,2,0)</f>
        <v>#N/A</v>
      </c>
      <c r="D311" s="110" t="e">
        <f>VLOOKUP($B311,'Sledovanie čerpania rozpočtu'!$1:$1048576,4,0)</f>
        <v>#N/A</v>
      </c>
      <c r="E311" s="110" t="e">
        <f>VLOOKUP($B311,'Sledovanie čerpania rozpočtu'!$1:$1048576,3,0)</f>
        <v>#N/A</v>
      </c>
      <c r="F311" s="97"/>
      <c r="G311" s="97"/>
      <c r="H311" s="100"/>
      <c r="I311" s="100"/>
      <c r="J311" s="13">
        <f t="shared" si="5"/>
        <v>0</v>
      </c>
    </row>
    <row r="312" spans="1:10" x14ac:dyDescent="0.25">
      <c r="A312" s="98"/>
      <c r="B312" s="108"/>
      <c r="C312" s="109" t="e">
        <f>VLOOKUP($B312,'Sledovanie čerpania rozpočtu'!$1:$1048576,2,0)</f>
        <v>#N/A</v>
      </c>
      <c r="D312" s="110" t="e">
        <f>VLOOKUP($B312,'Sledovanie čerpania rozpočtu'!$1:$1048576,4,0)</f>
        <v>#N/A</v>
      </c>
      <c r="E312" s="110" t="e">
        <f>VLOOKUP($B312,'Sledovanie čerpania rozpočtu'!$1:$1048576,3,0)</f>
        <v>#N/A</v>
      </c>
      <c r="F312" s="97"/>
      <c r="G312" s="97"/>
      <c r="H312" s="100"/>
      <c r="I312" s="100"/>
      <c r="J312" s="13">
        <f t="shared" si="5"/>
        <v>0</v>
      </c>
    </row>
    <row r="313" spans="1:10" x14ac:dyDescent="0.25">
      <c r="A313" s="98"/>
      <c r="B313" s="108"/>
      <c r="C313" s="109" t="e">
        <f>VLOOKUP($B313,'Sledovanie čerpania rozpočtu'!$1:$1048576,2,0)</f>
        <v>#N/A</v>
      </c>
      <c r="D313" s="110" t="e">
        <f>VLOOKUP($B313,'Sledovanie čerpania rozpočtu'!$1:$1048576,4,0)</f>
        <v>#N/A</v>
      </c>
      <c r="E313" s="110" t="e">
        <f>VLOOKUP($B313,'Sledovanie čerpania rozpočtu'!$1:$1048576,3,0)</f>
        <v>#N/A</v>
      </c>
      <c r="F313" s="97"/>
      <c r="G313" s="97"/>
      <c r="H313" s="100"/>
      <c r="I313" s="100"/>
      <c r="J313" s="13">
        <f t="shared" si="5"/>
        <v>0</v>
      </c>
    </row>
    <row r="314" spans="1:10" x14ac:dyDescent="0.25">
      <c r="A314" s="98"/>
      <c r="B314" s="108"/>
      <c r="C314" s="109" t="e">
        <f>VLOOKUP($B314,'Sledovanie čerpania rozpočtu'!$1:$1048576,2,0)</f>
        <v>#N/A</v>
      </c>
      <c r="D314" s="110" t="e">
        <f>VLOOKUP($B314,'Sledovanie čerpania rozpočtu'!$1:$1048576,4,0)</f>
        <v>#N/A</v>
      </c>
      <c r="E314" s="110" t="e">
        <f>VLOOKUP($B314,'Sledovanie čerpania rozpočtu'!$1:$1048576,3,0)</f>
        <v>#N/A</v>
      </c>
      <c r="F314" s="97"/>
      <c r="G314" s="97"/>
      <c r="H314" s="100"/>
      <c r="I314" s="100"/>
      <c r="J314" s="13">
        <f t="shared" si="5"/>
        <v>0</v>
      </c>
    </row>
    <row r="315" spans="1:10" x14ac:dyDescent="0.25">
      <c r="A315" s="98"/>
      <c r="B315" s="108"/>
      <c r="C315" s="109" t="e">
        <f>VLOOKUP($B315,'Sledovanie čerpania rozpočtu'!$1:$1048576,2,0)</f>
        <v>#N/A</v>
      </c>
      <c r="D315" s="110" t="e">
        <f>VLOOKUP($B315,'Sledovanie čerpania rozpočtu'!$1:$1048576,4,0)</f>
        <v>#N/A</v>
      </c>
      <c r="E315" s="110" t="e">
        <f>VLOOKUP($B315,'Sledovanie čerpania rozpočtu'!$1:$1048576,3,0)</f>
        <v>#N/A</v>
      </c>
      <c r="F315" s="97"/>
      <c r="G315" s="97"/>
      <c r="H315" s="100"/>
      <c r="I315" s="100"/>
      <c r="J315" s="13">
        <f t="shared" si="5"/>
        <v>0</v>
      </c>
    </row>
    <row r="316" spans="1:10" x14ac:dyDescent="0.25">
      <c r="A316" s="98"/>
      <c r="B316" s="108"/>
      <c r="C316" s="109" t="e">
        <f>VLOOKUP($B316,'Sledovanie čerpania rozpočtu'!$1:$1048576,2,0)</f>
        <v>#N/A</v>
      </c>
      <c r="D316" s="110" t="e">
        <f>VLOOKUP($B316,'Sledovanie čerpania rozpočtu'!$1:$1048576,4,0)</f>
        <v>#N/A</v>
      </c>
      <c r="E316" s="110" t="e">
        <f>VLOOKUP($B316,'Sledovanie čerpania rozpočtu'!$1:$1048576,3,0)</f>
        <v>#N/A</v>
      </c>
      <c r="F316" s="97"/>
      <c r="G316" s="97"/>
      <c r="H316" s="100"/>
      <c r="I316" s="100"/>
      <c r="J316" s="13">
        <f t="shared" si="5"/>
        <v>0</v>
      </c>
    </row>
    <row r="317" spans="1:10" x14ac:dyDescent="0.25">
      <c r="A317" s="98"/>
      <c r="B317" s="108"/>
      <c r="C317" s="109" t="e">
        <f>VLOOKUP($B317,'Sledovanie čerpania rozpočtu'!$1:$1048576,2,0)</f>
        <v>#N/A</v>
      </c>
      <c r="D317" s="110" t="e">
        <f>VLOOKUP($B317,'Sledovanie čerpania rozpočtu'!$1:$1048576,4,0)</f>
        <v>#N/A</v>
      </c>
      <c r="E317" s="110" t="e">
        <f>VLOOKUP($B317,'Sledovanie čerpania rozpočtu'!$1:$1048576,3,0)</f>
        <v>#N/A</v>
      </c>
      <c r="F317" s="97"/>
      <c r="G317" s="97"/>
      <c r="H317" s="100"/>
      <c r="I317" s="100"/>
      <c r="J317" s="13">
        <f t="shared" si="5"/>
        <v>0</v>
      </c>
    </row>
    <row r="318" spans="1:10" x14ac:dyDescent="0.25">
      <c r="A318" s="98"/>
      <c r="B318" s="108"/>
      <c r="C318" s="109" t="e">
        <f>VLOOKUP($B318,'Sledovanie čerpania rozpočtu'!$1:$1048576,2,0)</f>
        <v>#N/A</v>
      </c>
      <c r="D318" s="110" t="e">
        <f>VLOOKUP($B318,'Sledovanie čerpania rozpočtu'!$1:$1048576,4,0)</f>
        <v>#N/A</v>
      </c>
      <c r="E318" s="110" t="e">
        <f>VLOOKUP($B318,'Sledovanie čerpania rozpočtu'!$1:$1048576,3,0)</f>
        <v>#N/A</v>
      </c>
      <c r="F318" s="97"/>
      <c r="G318" s="97"/>
      <c r="H318" s="100"/>
      <c r="I318" s="100"/>
      <c r="J318" s="13">
        <f t="shared" si="5"/>
        <v>0</v>
      </c>
    </row>
    <row r="319" spans="1:10" x14ac:dyDescent="0.25">
      <c r="A319" s="98"/>
      <c r="B319" s="108"/>
      <c r="C319" s="109" t="e">
        <f>VLOOKUP($B319,'Sledovanie čerpania rozpočtu'!$1:$1048576,2,0)</f>
        <v>#N/A</v>
      </c>
      <c r="D319" s="110" t="e">
        <f>VLOOKUP($B319,'Sledovanie čerpania rozpočtu'!$1:$1048576,4,0)</f>
        <v>#N/A</v>
      </c>
      <c r="E319" s="110" t="e">
        <f>VLOOKUP($B319,'Sledovanie čerpania rozpočtu'!$1:$1048576,3,0)</f>
        <v>#N/A</v>
      </c>
      <c r="F319" s="97"/>
      <c r="G319" s="97"/>
      <c r="H319" s="100"/>
      <c r="I319" s="100"/>
      <c r="J319" s="13">
        <f t="shared" si="5"/>
        <v>0</v>
      </c>
    </row>
    <row r="320" spans="1:10" x14ac:dyDescent="0.25">
      <c r="A320" s="98"/>
      <c r="B320" s="108"/>
      <c r="C320" s="109" t="e">
        <f>VLOOKUP($B320,'Sledovanie čerpania rozpočtu'!$1:$1048576,2,0)</f>
        <v>#N/A</v>
      </c>
      <c r="D320" s="110" t="e">
        <f>VLOOKUP($B320,'Sledovanie čerpania rozpočtu'!$1:$1048576,4,0)</f>
        <v>#N/A</v>
      </c>
      <c r="E320" s="110" t="e">
        <f>VLOOKUP($B320,'Sledovanie čerpania rozpočtu'!$1:$1048576,3,0)</f>
        <v>#N/A</v>
      </c>
      <c r="F320" s="97"/>
      <c r="G320" s="97"/>
      <c r="H320" s="100"/>
      <c r="I320" s="100"/>
      <c r="J320" s="13">
        <f t="shared" si="5"/>
        <v>0</v>
      </c>
    </row>
    <row r="321" spans="1:10" x14ac:dyDescent="0.25">
      <c r="A321" s="98"/>
      <c r="B321" s="108"/>
      <c r="C321" s="109" t="e">
        <f>VLOOKUP($B321,'Sledovanie čerpania rozpočtu'!$1:$1048576,2,0)</f>
        <v>#N/A</v>
      </c>
      <c r="D321" s="110" t="e">
        <f>VLOOKUP($B321,'Sledovanie čerpania rozpočtu'!$1:$1048576,4,0)</f>
        <v>#N/A</v>
      </c>
      <c r="E321" s="110" t="e">
        <f>VLOOKUP($B321,'Sledovanie čerpania rozpočtu'!$1:$1048576,3,0)</f>
        <v>#N/A</v>
      </c>
      <c r="F321" s="97"/>
      <c r="G321" s="97"/>
      <c r="H321" s="100"/>
      <c r="I321" s="100"/>
      <c r="J321" s="13">
        <f t="shared" si="5"/>
        <v>0</v>
      </c>
    </row>
    <row r="322" spans="1:10" x14ac:dyDescent="0.25">
      <c r="A322" s="98"/>
      <c r="B322" s="108"/>
      <c r="C322" s="109" t="e">
        <f>VLOOKUP($B322,'Sledovanie čerpania rozpočtu'!$1:$1048576,2,0)</f>
        <v>#N/A</v>
      </c>
      <c r="D322" s="110" t="e">
        <f>VLOOKUP($B322,'Sledovanie čerpania rozpočtu'!$1:$1048576,4,0)</f>
        <v>#N/A</v>
      </c>
      <c r="E322" s="110" t="e">
        <f>VLOOKUP($B322,'Sledovanie čerpania rozpočtu'!$1:$1048576,3,0)</f>
        <v>#N/A</v>
      </c>
      <c r="F322" s="97"/>
      <c r="G322" s="97"/>
      <c r="H322" s="100"/>
      <c r="I322" s="100"/>
      <c r="J322" s="13">
        <f t="shared" si="5"/>
        <v>0</v>
      </c>
    </row>
    <row r="323" spans="1:10" x14ac:dyDescent="0.25">
      <c r="A323" s="98"/>
      <c r="B323" s="108"/>
      <c r="C323" s="109" t="e">
        <f>VLOOKUP($B323,'Sledovanie čerpania rozpočtu'!$1:$1048576,2,0)</f>
        <v>#N/A</v>
      </c>
      <c r="D323" s="110" t="e">
        <f>VLOOKUP($B323,'Sledovanie čerpania rozpočtu'!$1:$1048576,4,0)</f>
        <v>#N/A</v>
      </c>
      <c r="E323" s="110" t="e">
        <f>VLOOKUP($B323,'Sledovanie čerpania rozpočtu'!$1:$1048576,3,0)</f>
        <v>#N/A</v>
      </c>
      <c r="F323" s="97"/>
      <c r="G323" s="97"/>
      <c r="H323" s="100"/>
      <c r="I323" s="100"/>
      <c r="J323" s="13">
        <f t="shared" ref="J323:J386" si="6">F323-G323</f>
        <v>0</v>
      </c>
    </row>
    <row r="324" spans="1:10" x14ac:dyDescent="0.25">
      <c r="A324" s="98"/>
      <c r="B324" s="108"/>
      <c r="C324" s="109" t="e">
        <f>VLOOKUP($B324,'Sledovanie čerpania rozpočtu'!$1:$1048576,2,0)</f>
        <v>#N/A</v>
      </c>
      <c r="D324" s="110" t="e">
        <f>VLOOKUP($B324,'Sledovanie čerpania rozpočtu'!$1:$1048576,4,0)</f>
        <v>#N/A</v>
      </c>
      <c r="E324" s="110" t="e">
        <f>VLOOKUP($B324,'Sledovanie čerpania rozpočtu'!$1:$1048576,3,0)</f>
        <v>#N/A</v>
      </c>
      <c r="F324" s="97"/>
      <c r="G324" s="97"/>
      <c r="H324" s="100"/>
      <c r="I324" s="100"/>
      <c r="J324" s="13">
        <f t="shared" si="6"/>
        <v>0</v>
      </c>
    </row>
    <row r="325" spans="1:10" x14ac:dyDescent="0.25">
      <c r="A325" s="98"/>
      <c r="B325" s="108"/>
      <c r="C325" s="109" t="e">
        <f>VLOOKUP($B325,'Sledovanie čerpania rozpočtu'!$1:$1048576,2,0)</f>
        <v>#N/A</v>
      </c>
      <c r="D325" s="110" t="e">
        <f>VLOOKUP($B325,'Sledovanie čerpania rozpočtu'!$1:$1048576,4,0)</f>
        <v>#N/A</v>
      </c>
      <c r="E325" s="110" t="e">
        <f>VLOOKUP($B325,'Sledovanie čerpania rozpočtu'!$1:$1048576,3,0)</f>
        <v>#N/A</v>
      </c>
      <c r="F325" s="97"/>
      <c r="G325" s="97"/>
      <c r="H325" s="100"/>
      <c r="I325" s="100"/>
      <c r="J325" s="13">
        <f t="shared" si="6"/>
        <v>0</v>
      </c>
    </row>
    <row r="326" spans="1:10" x14ac:dyDescent="0.25">
      <c r="A326" s="98"/>
      <c r="B326" s="108"/>
      <c r="C326" s="109" t="e">
        <f>VLOOKUP($B326,'Sledovanie čerpania rozpočtu'!$1:$1048576,2,0)</f>
        <v>#N/A</v>
      </c>
      <c r="D326" s="110" t="e">
        <f>VLOOKUP($B326,'Sledovanie čerpania rozpočtu'!$1:$1048576,4,0)</f>
        <v>#N/A</v>
      </c>
      <c r="E326" s="110" t="e">
        <f>VLOOKUP($B326,'Sledovanie čerpania rozpočtu'!$1:$1048576,3,0)</f>
        <v>#N/A</v>
      </c>
      <c r="F326" s="97"/>
      <c r="G326" s="97"/>
      <c r="H326" s="100"/>
      <c r="I326" s="100"/>
      <c r="J326" s="13">
        <f t="shared" si="6"/>
        <v>0</v>
      </c>
    </row>
    <row r="327" spans="1:10" x14ac:dyDescent="0.25">
      <c r="A327" s="98"/>
      <c r="B327" s="108"/>
      <c r="C327" s="109" t="e">
        <f>VLOOKUP($B327,'Sledovanie čerpania rozpočtu'!$1:$1048576,2,0)</f>
        <v>#N/A</v>
      </c>
      <c r="D327" s="110" t="e">
        <f>VLOOKUP($B327,'Sledovanie čerpania rozpočtu'!$1:$1048576,4,0)</f>
        <v>#N/A</v>
      </c>
      <c r="E327" s="110" t="e">
        <f>VLOOKUP($B327,'Sledovanie čerpania rozpočtu'!$1:$1048576,3,0)</f>
        <v>#N/A</v>
      </c>
      <c r="F327" s="97"/>
      <c r="G327" s="97"/>
      <c r="H327" s="100"/>
      <c r="I327" s="100"/>
      <c r="J327" s="13">
        <f t="shared" si="6"/>
        <v>0</v>
      </c>
    </row>
    <row r="328" spans="1:10" x14ac:dyDescent="0.25">
      <c r="A328" s="98"/>
      <c r="B328" s="108"/>
      <c r="C328" s="109" t="e">
        <f>VLOOKUP($B328,'Sledovanie čerpania rozpočtu'!$1:$1048576,2,0)</f>
        <v>#N/A</v>
      </c>
      <c r="D328" s="110" t="e">
        <f>VLOOKUP($B328,'Sledovanie čerpania rozpočtu'!$1:$1048576,4,0)</f>
        <v>#N/A</v>
      </c>
      <c r="E328" s="110" t="e">
        <f>VLOOKUP($B328,'Sledovanie čerpania rozpočtu'!$1:$1048576,3,0)</f>
        <v>#N/A</v>
      </c>
      <c r="F328" s="97"/>
      <c r="G328" s="97"/>
      <c r="H328" s="100"/>
      <c r="I328" s="100"/>
      <c r="J328" s="13">
        <f t="shared" si="6"/>
        <v>0</v>
      </c>
    </row>
    <row r="329" spans="1:10" x14ac:dyDescent="0.25">
      <c r="A329" s="98"/>
      <c r="B329" s="108"/>
      <c r="C329" s="109" t="e">
        <f>VLOOKUP($B329,'Sledovanie čerpania rozpočtu'!$1:$1048576,2,0)</f>
        <v>#N/A</v>
      </c>
      <c r="D329" s="110" t="e">
        <f>VLOOKUP($B329,'Sledovanie čerpania rozpočtu'!$1:$1048576,4,0)</f>
        <v>#N/A</v>
      </c>
      <c r="E329" s="110" t="e">
        <f>VLOOKUP($B329,'Sledovanie čerpania rozpočtu'!$1:$1048576,3,0)</f>
        <v>#N/A</v>
      </c>
      <c r="F329" s="97"/>
      <c r="G329" s="97"/>
      <c r="H329" s="100"/>
      <c r="I329" s="100"/>
      <c r="J329" s="13">
        <f t="shared" si="6"/>
        <v>0</v>
      </c>
    </row>
    <row r="330" spans="1:10" x14ac:dyDescent="0.25">
      <c r="A330" s="98"/>
      <c r="B330" s="108"/>
      <c r="C330" s="109" t="e">
        <f>VLOOKUP($B330,'Sledovanie čerpania rozpočtu'!$1:$1048576,2,0)</f>
        <v>#N/A</v>
      </c>
      <c r="D330" s="110" t="e">
        <f>VLOOKUP($B330,'Sledovanie čerpania rozpočtu'!$1:$1048576,4,0)</f>
        <v>#N/A</v>
      </c>
      <c r="E330" s="110" t="e">
        <f>VLOOKUP($B330,'Sledovanie čerpania rozpočtu'!$1:$1048576,3,0)</f>
        <v>#N/A</v>
      </c>
      <c r="F330" s="97"/>
      <c r="G330" s="97"/>
      <c r="H330" s="100"/>
      <c r="I330" s="100"/>
      <c r="J330" s="13">
        <f t="shared" si="6"/>
        <v>0</v>
      </c>
    </row>
    <row r="331" spans="1:10" x14ac:dyDescent="0.25">
      <c r="A331" s="98"/>
      <c r="B331" s="108"/>
      <c r="C331" s="109" t="e">
        <f>VLOOKUP($B331,'Sledovanie čerpania rozpočtu'!$1:$1048576,2,0)</f>
        <v>#N/A</v>
      </c>
      <c r="D331" s="110" t="e">
        <f>VLOOKUP($B331,'Sledovanie čerpania rozpočtu'!$1:$1048576,4,0)</f>
        <v>#N/A</v>
      </c>
      <c r="E331" s="110" t="e">
        <f>VLOOKUP($B331,'Sledovanie čerpania rozpočtu'!$1:$1048576,3,0)</f>
        <v>#N/A</v>
      </c>
      <c r="F331" s="97"/>
      <c r="G331" s="97"/>
      <c r="H331" s="100"/>
      <c r="I331" s="100"/>
      <c r="J331" s="13">
        <f t="shared" si="6"/>
        <v>0</v>
      </c>
    </row>
    <row r="332" spans="1:10" x14ac:dyDescent="0.25">
      <c r="A332" s="98"/>
      <c r="B332" s="108"/>
      <c r="C332" s="109" t="e">
        <f>VLOOKUP($B332,'Sledovanie čerpania rozpočtu'!$1:$1048576,2,0)</f>
        <v>#N/A</v>
      </c>
      <c r="D332" s="110" t="e">
        <f>VLOOKUP($B332,'Sledovanie čerpania rozpočtu'!$1:$1048576,4,0)</f>
        <v>#N/A</v>
      </c>
      <c r="E332" s="110" t="e">
        <f>VLOOKUP($B332,'Sledovanie čerpania rozpočtu'!$1:$1048576,3,0)</f>
        <v>#N/A</v>
      </c>
      <c r="F332" s="97"/>
      <c r="G332" s="97"/>
      <c r="H332" s="100"/>
      <c r="I332" s="100"/>
      <c r="J332" s="13">
        <f t="shared" si="6"/>
        <v>0</v>
      </c>
    </row>
    <row r="333" spans="1:10" x14ac:dyDescent="0.25">
      <c r="A333" s="98"/>
      <c r="B333" s="108"/>
      <c r="C333" s="109" t="e">
        <f>VLOOKUP($B333,'Sledovanie čerpania rozpočtu'!$1:$1048576,2,0)</f>
        <v>#N/A</v>
      </c>
      <c r="D333" s="110" t="e">
        <f>VLOOKUP($B333,'Sledovanie čerpania rozpočtu'!$1:$1048576,4,0)</f>
        <v>#N/A</v>
      </c>
      <c r="E333" s="110" t="e">
        <f>VLOOKUP($B333,'Sledovanie čerpania rozpočtu'!$1:$1048576,3,0)</f>
        <v>#N/A</v>
      </c>
      <c r="F333" s="97"/>
      <c r="G333" s="97"/>
      <c r="H333" s="100"/>
      <c r="I333" s="100"/>
      <c r="J333" s="13">
        <f t="shared" si="6"/>
        <v>0</v>
      </c>
    </row>
    <row r="334" spans="1:10" x14ac:dyDescent="0.25">
      <c r="A334" s="98"/>
      <c r="B334" s="108"/>
      <c r="C334" s="109" t="e">
        <f>VLOOKUP($B334,'Sledovanie čerpania rozpočtu'!$1:$1048576,2,0)</f>
        <v>#N/A</v>
      </c>
      <c r="D334" s="110" t="e">
        <f>VLOOKUP($B334,'Sledovanie čerpania rozpočtu'!$1:$1048576,4,0)</f>
        <v>#N/A</v>
      </c>
      <c r="E334" s="110" t="e">
        <f>VLOOKUP($B334,'Sledovanie čerpania rozpočtu'!$1:$1048576,3,0)</f>
        <v>#N/A</v>
      </c>
      <c r="F334" s="97"/>
      <c r="G334" s="97"/>
      <c r="H334" s="100"/>
      <c r="I334" s="100"/>
      <c r="J334" s="13">
        <f t="shared" si="6"/>
        <v>0</v>
      </c>
    </row>
    <row r="335" spans="1:10" x14ac:dyDescent="0.25">
      <c r="A335" s="98"/>
      <c r="B335" s="108"/>
      <c r="C335" s="109" t="e">
        <f>VLOOKUP($B335,'Sledovanie čerpania rozpočtu'!$1:$1048576,2,0)</f>
        <v>#N/A</v>
      </c>
      <c r="D335" s="110" t="e">
        <f>VLOOKUP($B335,'Sledovanie čerpania rozpočtu'!$1:$1048576,4,0)</f>
        <v>#N/A</v>
      </c>
      <c r="E335" s="110" t="e">
        <f>VLOOKUP($B335,'Sledovanie čerpania rozpočtu'!$1:$1048576,3,0)</f>
        <v>#N/A</v>
      </c>
      <c r="F335" s="97"/>
      <c r="G335" s="97"/>
      <c r="H335" s="100"/>
      <c r="I335" s="100"/>
      <c r="J335" s="13">
        <f t="shared" si="6"/>
        <v>0</v>
      </c>
    </row>
    <row r="336" spans="1:10" x14ac:dyDescent="0.25">
      <c r="A336" s="98"/>
      <c r="B336" s="108"/>
      <c r="C336" s="109" t="e">
        <f>VLOOKUP($B336,'Sledovanie čerpania rozpočtu'!$1:$1048576,2,0)</f>
        <v>#N/A</v>
      </c>
      <c r="D336" s="110" t="e">
        <f>VLOOKUP($B336,'Sledovanie čerpania rozpočtu'!$1:$1048576,4,0)</f>
        <v>#N/A</v>
      </c>
      <c r="E336" s="110" t="e">
        <f>VLOOKUP($B336,'Sledovanie čerpania rozpočtu'!$1:$1048576,3,0)</f>
        <v>#N/A</v>
      </c>
      <c r="F336" s="97"/>
      <c r="G336" s="97"/>
      <c r="H336" s="100"/>
      <c r="I336" s="100"/>
      <c r="J336" s="13">
        <f t="shared" si="6"/>
        <v>0</v>
      </c>
    </row>
    <row r="337" spans="1:10" x14ac:dyDescent="0.25">
      <c r="A337" s="98"/>
      <c r="B337" s="108"/>
      <c r="C337" s="109" t="e">
        <f>VLOOKUP($B337,'Sledovanie čerpania rozpočtu'!$1:$1048576,2,0)</f>
        <v>#N/A</v>
      </c>
      <c r="D337" s="110" t="e">
        <f>VLOOKUP($B337,'Sledovanie čerpania rozpočtu'!$1:$1048576,4,0)</f>
        <v>#N/A</v>
      </c>
      <c r="E337" s="110" t="e">
        <f>VLOOKUP($B337,'Sledovanie čerpania rozpočtu'!$1:$1048576,3,0)</f>
        <v>#N/A</v>
      </c>
      <c r="F337" s="97"/>
      <c r="G337" s="97"/>
      <c r="H337" s="100"/>
      <c r="I337" s="100"/>
      <c r="J337" s="13">
        <f t="shared" si="6"/>
        <v>0</v>
      </c>
    </row>
    <row r="338" spans="1:10" x14ac:dyDescent="0.25">
      <c r="A338" s="98"/>
      <c r="B338" s="108"/>
      <c r="C338" s="109" t="e">
        <f>VLOOKUP($B338,'Sledovanie čerpania rozpočtu'!$1:$1048576,2,0)</f>
        <v>#N/A</v>
      </c>
      <c r="D338" s="110" t="e">
        <f>VLOOKUP($B338,'Sledovanie čerpania rozpočtu'!$1:$1048576,4,0)</f>
        <v>#N/A</v>
      </c>
      <c r="E338" s="110" t="e">
        <f>VLOOKUP($B338,'Sledovanie čerpania rozpočtu'!$1:$1048576,3,0)</f>
        <v>#N/A</v>
      </c>
      <c r="F338" s="97"/>
      <c r="G338" s="97"/>
      <c r="H338" s="100"/>
      <c r="I338" s="100"/>
      <c r="J338" s="13">
        <f t="shared" si="6"/>
        <v>0</v>
      </c>
    </row>
    <row r="339" spans="1:10" x14ac:dyDescent="0.25">
      <c r="A339" s="98"/>
      <c r="B339" s="108"/>
      <c r="C339" s="109" t="e">
        <f>VLOOKUP($B339,'Sledovanie čerpania rozpočtu'!$1:$1048576,2,0)</f>
        <v>#N/A</v>
      </c>
      <c r="D339" s="110" t="e">
        <f>VLOOKUP($B339,'Sledovanie čerpania rozpočtu'!$1:$1048576,4,0)</f>
        <v>#N/A</v>
      </c>
      <c r="E339" s="110" t="e">
        <f>VLOOKUP($B339,'Sledovanie čerpania rozpočtu'!$1:$1048576,3,0)</f>
        <v>#N/A</v>
      </c>
      <c r="F339" s="97"/>
      <c r="G339" s="97"/>
      <c r="H339" s="100"/>
      <c r="I339" s="100"/>
      <c r="J339" s="13">
        <f t="shared" si="6"/>
        <v>0</v>
      </c>
    </row>
    <row r="340" spans="1:10" x14ac:dyDescent="0.25">
      <c r="A340" s="98"/>
      <c r="B340" s="108"/>
      <c r="C340" s="109" t="e">
        <f>VLOOKUP($B340,'Sledovanie čerpania rozpočtu'!$1:$1048576,2,0)</f>
        <v>#N/A</v>
      </c>
      <c r="D340" s="110" t="e">
        <f>VLOOKUP($B340,'Sledovanie čerpania rozpočtu'!$1:$1048576,4,0)</f>
        <v>#N/A</v>
      </c>
      <c r="E340" s="110" t="e">
        <f>VLOOKUP($B340,'Sledovanie čerpania rozpočtu'!$1:$1048576,3,0)</f>
        <v>#N/A</v>
      </c>
      <c r="F340" s="97"/>
      <c r="G340" s="97"/>
      <c r="H340" s="100"/>
      <c r="I340" s="100"/>
      <c r="J340" s="13">
        <f t="shared" si="6"/>
        <v>0</v>
      </c>
    </row>
    <row r="341" spans="1:10" x14ac:dyDescent="0.25">
      <c r="A341" s="98"/>
      <c r="B341" s="108"/>
      <c r="C341" s="109" t="e">
        <f>VLOOKUP($B341,'Sledovanie čerpania rozpočtu'!$1:$1048576,2,0)</f>
        <v>#N/A</v>
      </c>
      <c r="D341" s="110" t="e">
        <f>VLOOKUP($B341,'Sledovanie čerpania rozpočtu'!$1:$1048576,4,0)</f>
        <v>#N/A</v>
      </c>
      <c r="E341" s="110" t="e">
        <f>VLOOKUP($B341,'Sledovanie čerpania rozpočtu'!$1:$1048576,3,0)</f>
        <v>#N/A</v>
      </c>
      <c r="F341" s="97"/>
      <c r="G341" s="97"/>
      <c r="H341" s="100"/>
      <c r="I341" s="100"/>
      <c r="J341" s="13">
        <f t="shared" si="6"/>
        <v>0</v>
      </c>
    </row>
    <row r="342" spans="1:10" x14ac:dyDescent="0.25">
      <c r="A342" s="98"/>
      <c r="B342" s="108"/>
      <c r="C342" s="109" t="e">
        <f>VLOOKUP($B342,'Sledovanie čerpania rozpočtu'!$1:$1048576,2,0)</f>
        <v>#N/A</v>
      </c>
      <c r="D342" s="110" t="e">
        <f>VLOOKUP($B342,'Sledovanie čerpania rozpočtu'!$1:$1048576,4,0)</f>
        <v>#N/A</v>
      </c>
      <c r="E342" s="110" t="e">
        <f>VLOOKUP($B342,'Sledovanie čerpania rozpočtu'!$1:$1048576,3,0)</f>
        <v>#N/A</v>
      </c>
      <c r="F342" s="97"/>
      <c r="G342" s="97"/>
      <c r="H342" s="100"/>
      <c r="I342" s="100"/>
      <c r="J342" s="13">
        <f t="shared" si="6"/>
        <v>0</v>
      </c>
    </row>
    <row r="343" spans="1:10" x14ac:dyDescent="0.25">
      <c r="A343" s="98"/>
      <c r="B343" s="108"/>
      <c r="C343" s="109" t="e">
        <f>VLOOKUP($B343,'Sledovanie čerpania rozpočtu'!$1:$1048576,2,0)</f>
        <v>#N/A</v>
      </c>
      <c r="D343" s="110" t="e">
        <f>VLOOKUP($B343,'Sledovanie čerpania rozpočtu'!$1:$1048576,4,0)</f>
        <v>#N/A</v>
      </c>
      <c r="E343" s="110" t="e">
        <f>VLOOKUP($B343,'Sledovanie čerpania rozpočtu'!$1:$1048576,3,0)</f>
        <v>#N/A</v>
      </c>
      <c r="F343" s="97"/>
      <c r="G343" s="97"/>
      <c r="H343" s="100"/>
      <c r="I343" s="100"/>
      <c r="J343" s="13">
        <f t="shared" si="6"/>
        <v>0</v>
      </c>
    </row>
    <row r="344" spans="1:10" x14ac:dyDescent="0.25">
      <c r="A344" s="98"/>
      <c r="B344" s="108"/>
      <c r="C344" s="109" t="e">
        <f>VLOOKUP($B344,'Sledovanie čerpania rozpočtu'!$1:$1048576,2,0)</f>
        <v>#N/A</v>
      </c>
      <c r="D344" s="110" t="e">
        <f>VLOOKUP($B344,'Sledovanie čerpania rozpočtu'!$1:$1048576,4,0)</f>
        <v>#N/A</v>
      </c>
      <c r="E344" s="110" t="e">
        <f>VLOOKUP($B344,'Sledovanie čerpania rozpočtu'!$1:$1048576,3,0)</f>
        <v>#N/A</v>
      </c>
      <c r="F344" s="97"/>
      <c r="G344" s="97"/>
      <c r="H344" s="100"/>
      <c r="I344" s="100"/>
      <c r="J344" s="13">
        <f t="shared" si="6"/>
        <v>0</v>
      </c>
    </row>
    <row r="345" spans="1:10" x14ac:dyDescent="0.25">
      <c r="A345" s="98"/>
      <c r="B345" s="108"/>
      <c r="C345" s="109" t="e">
        <f>VLOOKUP($B345,'Sledovanie čerpania rozpočtu'!$1:$1048576,2,0)</f>
        <v>#N/A</v>
      </c>
      <c r="D345" s="110" t="e">
        <f>VLOOKUP($B345,'Sledovanie čerpania rozpočtu'!$1:$1048576,4,0)</f>
        <v>#N/A</v>
      </c>
      <c r="E345" s="110" t="e">
        <f>VLOOKUP($B345,'Sledovanie čerpania rozpočtu'!$1:$1048576,3,0)</f>
        <v>#N/A</v>
      </c>
      <c r="F345" s="97"/>
      <c r="G345" s="97"/>
      <c r="H345" s="100"/>
      <c r="I345" s="100"/>
      <c r="J345" s="13">
        <f t="shared" si="6"/>
        <v>0</v>
      </c>
    </row>
    <row r="346" spans="1:10" x14ac:dyDescent="0.25">
      <c r="A346" s="98"/>
      <c r="B346" s="108"/>
      <c r="C346" s="109" t="e">
        <f>VLOOKUP($B346,'Sledovanie čerpania rozpočtu'!$1:$1048576,2,0)</f>
        <v>#N/A</v>
      </c>
      <c r="D346" s="110" t="e">
        <f>VLOOKUP($B346,'Sledovanie čerpania rozpočtu'!$1:$1048576,4,0)</f>
        <v>#N/A</v>
      </c>
      <c r="E346" s="110" t="e">
        <f>VLOOKUP($B346,'Sledovanie čerpania rozpočtu'!$1:$1048576,3,0)</f>
        <v>#N/A</v>
      </c>
      <c r="F346" s="97"/>
      <c r="G346" s="97"/>
      <c r="H346" s="100"/>
      <c r="I346" s="100"/>
      <c r="J346" s="13">
        <f t="shared" si="6"/>
        <v>0</v>
      </c>
    </row>
    <row r="347" spans="1:10" x14ac:dyDescent="0.25">
      <c r="A347" s="98"/>
      <c r="B347" s="108"/>
      <c r="C347" s="109" t="e">
        <f>VLOOKUP($B347,'Sledovanie čerpania rozpočtu'!$1:$1048576,2,0)</f>
        <v>#N/A</v>
      </c>
      <c r="D347" s="110" t="e">
        <f>VLOOKUP($B347,'Sledovanie čerpania rozpočtu'!$1:$1048576,4,0)</f>
        <v>#N/A</v>
      </c>
      <c r="E347" s="110" t="e">
        <f>VLOOKUP($B347,'Sledovanie čerpania rozpočtu'!$1:$1048576,3,0)</f>
        <v>#N/A</v>
      </c>
      <c r="F347" s="97"/>
      <c r="G347" s="97"/>
      <c r="H347" s="100"/>
      <c r="I347" s="100"/>
      <c r="J347" s="13">
        <f t="shared" si="6"/>
        <v>0</v>
      </c>
    </row>
    <row r="348" spans="1:10" x14ac:dyDescent="0.25">
      <c r="A348" s="98"/>
      <c r="B348" s="108"/>
      <c r="C348" s="109" t="e">
        <f>VLOOKUP($B348,'Sledovanie čerpania rozpočtu'!$1:$1048576,2,0)</f>
        <v>#N/A</v>
      </c>
      <c r="D348" s="110" t="e">
        <f>VLOOKUP($B348,'Sledovanie čerpania rozpočtu'!$1:$1048576,4,0)</f>
        <v>#N/A</v>
      </c>
      <c r="E348" s="110" t="e">
        <f>VLOOKUP($B348,'Sledovanie čerpania rozpočtu'!$1:$1048576,3,0)</f>
        <v>#N/A</v>
      </c>
      <c r="F348" s="97"/>
      <c r="G348" s="97"/>
      <c r="H348" s="100"/>
      <c r="I348" s="100"/>
      <c r="J348" s="13">
        <f t="shared" si="6"/>
        <v>0</v>
      </c>
    </row>
    <row r="349" spans="1:10" x14ac:dyDescent="0.25">
      <c r="A349" s="98"/>
      <c r="B349" s="108"/>
      <c r="C349" s="109" t="e">
        <f>VLOOKUP($B349,'Sledovanie čerpania rozpočtu'!$1:$1048576,2,0)</f>
        <v>#N/A</v>
      </c>
      <c r="D349" s="110" t="e">
        <f>VLOOKUP($B349,'Sledovanie čerpania rozpočtu'!$1:$1048576,4,0)</f>
        <v>#N/A</v>
      </c>
      <c r="E349" s="110" t="e">
        <f>VLOOKUP($B349,'Sledovanie čerpania rozpočtu'!$1:$1048576,3,0)</f>
        <v>#N/A</v>
      </c>
      <c r="F349" s="97"/>
      <c r="G349" s="97"/>
      <c r="H349" s="100"/>
      <c r="I349" s="100"/>
      <c r="J349" s="13">
        <f t="shared" si="6"/>
        <v>0</v>
      </c>
    </row>
    <row r="350" spans="1:10" x14ac:dyDescent="0.25">
      <c r="A350" s="98"/>
      <c r="B350" s="108"/>
      <c r="C350" s="109" t="e">
        <f>VLOOKUP($B350,'Sledovanie čerpania rozpočtu'!$1:$1048576,2,0)</f>
        <v>#N/A</v>
      </c>
      <c r="D350" s="110" t="e">
        <f>VLOOKUP($B350,'Sledovanie čerpania rozpočtu'!$1:$1048576,4,0)</f>
        <v>#N/A</v>
      </c>
      <c r="E350" s="110" t="e">
        <f>VLOOKUP($B350,'Sledovanie čerpania rozpočtu'!$1:$1048576,3,0)</f>
        <v>#N/A</v>
      </c>
      <c r="F350" s="97"/>
      <c r="G350" s="97"/>
      <c r="H350" s="100"/>
      <c r="I350" s="100"/>
      <c r="J350" s="13">
        <f t="shared" si="6"/>
        <v>0</v>
      </c>
    </row>
    <row r="351" spans="1:10" x14ac:dyDescent="0.25">
      <c r="A351" s="98"/>
      <c r="B351" s="108"/>
      <c r="C351" s="109" t="e">
        <f>VLOOKUP($B351,'Sledovanie čerpania rozpočtu'!$1:$1048576,2,0)</f>
        <v>#N/A</v>
      </c>
      <c r="D351" s="110" t="e">
        <f>VLOOKUP($B351,'Sledovanie čerpania rozpočtu'!$1:$1048576,4,0)</f>
        <v>#N/A</v>
      </c>
      <c r="E351" s="110" t="e">
        <f>VLOOKUP($B351,'Sledovanie čerpania rozpočtu'!$1:$1048576,3,0)</f>
        <v>#N/A</v>
      </c>
      <c r="F351" s="97"/>
      <c r="G351" s="97"/>
      <c r="H351" s="100"/>
      <c r="I351" s="100"/>
      <c r="J351" s="13">
        <f t="shared" si="6"/>
        <v>0</v>
      </c>
    </row>
    <row r="352" spans="1:10" x14ac:dyDescent="0.25">
      <c r="A352" s="98"/>
      <c r="B352" s="108"/>
      <c r="C352" s="109" t="e">
        <f>VLOOKUP($B352,'Sledovanie čerpania rozpočtu'!$1:$1048576,2,0)</f>
        <v>#N/A</v>
      </c>
      <c r="D352" s="110" t="e">
        <f>VLOOKUP($B352,'Sledovanie čerpania rozpočtu'!$1:$1048576,4,0)</f>
        <v>#N/A</v>
      </c>
      <c r="E352" s="110" t="e">
        <f>VLOOKUP($B352,'Sledovanie čerpania rozpočtu'!$1:$1048576,3,0)</f>
        <v>#N/A</v>
      </c>
      <c r="F352" s="97"/>
      <c r="G352" s="97"/>
      <c r="H352" s="100"/>
      <c r="I352" s="100"/>
      <c r="J352" s="13">
        <f t="shared" si="6"/>
        <v>0</v>
      </c>
    </row>
    <row r="353" spans="1:10" x14ac:dyDescent="0.25">
      <c r="A353" s="98"/>
      <c r="B353" s="108"/>
      <c r="C353" s="109" t="e">
        <f>VLOOKUP($B353,'Sledovanie čerpania rozpočtu'!$1:$1048576,2,0)</f>
        <v>#N/A</v>
      </c>
      <c r="D353" s="110" t="e">
        <f>VLOOKUP($B353,'Sledovanie čerpania rozpočtu'!$1:$1048576,4,0)</f>
        <v>#N/A</v>
      </c>
      <c r="E353" s="110" t="e">
        <f>VLOOKUP($B353,'Sledovanie čerpania rozpočtu'!$1:$1048576,3,0)</f>
        <v>#N/A</v>
      </c>
      <c r="F353" s="97"/>
      <c r="G353" s="97"/>
      <c r="H353" s="100"/>
      <c r="I353" s="100"/>
      <c r="J353" s="13">
        <f t="shared" si="6"/>
        <v>0</v>
      </c>
    </row>
    <row r="354" spans="1:10" x14ac:dyDescent="0.25">
      <c r="A354" s="98"/>
      <c r="B354" s="108"/>
      <c r="C354" s="109" t="e">
        <f>VLOOKUP($B354,'Sledovanie čerpania rozpočtu'!$1:$1048576,2,0)</f>
        <v>#N/A</v>
      </c>
      <c r="D354" s="110" t="e">
        <f>VLOOKUP($B354,'Sledovanie čerpania rozpočtu'!$1:$1048576,4,0)</f>
        <v>#N/A</v>
      </c>
      <c r="E354" s="110" t="e">
        <f>VLOOKUP($B354,'Sledovanie čerpania rozpočtu'!$1:$1048576,3,0)</f>
        <v>#N/A</v>
      </c>
      <c r="F354" s="97"/>
      <c r="G354" s="97"/>
      <c r="H354" s="100"/>
      <c r="I354" s="100"/>
      <c r="J354" s="13">
        <f t="shared" si="6"/>
        <v>0</v>
      </c>
    </row>
    <row r="355" spans="1:10" x14ac:dyDescent="0.25">
      <c r="A355" s="98"/>
      <c r="B355" s="108"/>
      <c r="C355" s="109" t="e">
        <f>VLOOKUP($B355,'Sledovanie čerpania rozpočtu'!$1:$1048576,2,0)</f>
        <v>#N/A</v>
      </c>
      <c r="D355" s="110" t="e">
        <f>VLOOKUP($B355,'Sledovanie čerpania rozpočtu'!$1:$1048576,4,0)</f>
        <v>#N/A</v>
      </c>
      <c r="E355" s="110" t="e">
        <f>VLOOKUP($B355,'Sledovanie čerpania rozpočtu'!$1:$1048576,3,0)</f>
        <v>#N/A</v>
      </c>
      <c r="F355" s="97"/>
      <c r="G355" s="97"/>
      <c r="H355" s="100"/>
      <c r="I355" s="100"/>
      <c r="J355" s="13">
        <f t="shared" si="6"/>
        <v>0</v>
      </c>
    </row>
    <row r="356" spans="1:10" x14ac:dyDescent="0.25">
      <c r="A356" s="98"/>
      <c r="B356" s="108"/>
      <c r="C356" s="109" t="e">
        <f>VLOOKUP($B356,'Sledovanie čerpania rozpočtu'!$1:$1048576,2,0)</f>
        <v>#N/A</v>
      </c>
      <c r="D356" s="110" t="e">
        <f>VLOOKUP($B356,'Sledovanie čerpania rozpočtu'!$1:$1048576,4,0)</f>
        <v>#N/A</v>
      </c>
      <c r="E356" s="110" t="e">
        <f>VLOOKUP($B356,'Sledovanie čerpania rozpočtu'!$1:$1048576,3,0)</f>
        <v>#N/A</v>
      </c>
      <c r="F356" s="97"/>
      <c r="G356" s="97"/>
      <c r="H356" s="100"/>
      <c r="I356" s="100"/>
      <c r="J356" s="13">
        <f t="shared" si="6"/>
        <v>0</v>
      </c>
    </row>
    <row r="357" spans="1:10" x14ac:dyDescent="0.25">
      <c r="A357" s="98"/>
      <c r="B357" s="108"/>
      <c r="C357" s="109" t="e">
        <f>VLOOKUP($B357,'Sledovanie čerpania rozpočtu'!$1:$1048576,2,0)</f>
        <v>#N/A</v>
      </c>
      <c r="D357" s="110" t="e">
        <f>VLOOKUP($B357,'Sledovanie čerpania rozpočtu'!$1:$1048576,4,0)</f>
        <v>#N/A</v>
      </c>
      <c r="E357" s="110" t="e">
        <f>VLOOKUP($B357,'Sledovanie čerpania rozpočtu'!$1:$1048576,3,0)</f>
        <v>#N/A</v>
      </c>
      <c r="F357" s="97"/>
      <c r="G357" s="97"/>
      <c r="H357" s="100"/>
      <c r="I357" s="100"/>
      <c r="J357" s="13">
        <f t="shared" si="6"/>
        <v>0</v>
      </c>
    </row>
    <row r="358" spans="1:10" x14ac:dyDescent="0.25">
      <c r="A358" s="98"/>
      <c r="B358" s="108"/>
      <c r="C358" s="109" t="e">
        <f>VLOOKUP($B358,'Sledovanie čerpania rozpočtu'!$1:$1048576,2,0)</f>
        <v>#N/A</v>
      </c>
      <c r="D358" s="110" t="e">
        <f>VLOOKUP($B358,'Sledovanie čerpania rozpočtu'!$1:$1048576,4,0)</f>
        <v>#N/A</v>
      </c>
      <c r="E358" s="110" t="e">
        <f>VLOOKUP($B358,'Sledovanie čerpania rozpočtu'!$1:$1048576,3,0)</f>
        <v>#N/A</v>
      </c>
      <c r="F358" s="97"/>
      <c r="G358" s="97"/>
      <c r="H358" s="100"/>
      <c r="I358" s="100"/>
      <c r="J358" s="13">
        <f t="shared" si="6"/>
        <v>0</v>
      </c>
    </row>
    <row r="359" spans="1:10" x14ac:dyDescent="0.25">
      <c r="A359" s="98"/>
      <c r="B359" s="108"/>
      <c r="C359" s="109" t="e">
        <f>VLOOKUP($B359,'Sledovanie čerpania rozpočtu'!$1:$1048576,2,0)</f>
        <v>#N/A</v>
      </c>
      <c r="D359" s="110" t="e">
        <f>VLOOKUP($B359,'Sledovanie čerpania rozpočtu'!$1:$1048576,4,0)</f>
        <v>#N/A</v>
      </c>
      <c r="E359" s="110" t="e">
        <f>VLOOKUP($B359,'Sledovanie čerpania rozpočtu'!$1:$1048576,3,0)</f>
        <v>#N/A</v>
      </c>
      <c r="F359" s="97"/>
      <c r="G359" s="97"/>
      <c r="H359" s="100"/>
      <c r="I359" s="100"/>
      <c r="J359" s="13">
        <f t="shared" si="6"/>
        <v>0</v>
      </c>
    </row>
    <row r="360" spans="1:10" x14ac:dyDescent="0.25">
      <c r="A360" s="98"/>
      <c r="B360" s="108"/>
      <c r="C360" s="109" t="e">
        <f>VLOOKUP($B360,'Sledovanie čerpania rozpočtu'!$1:$1048576,2,0)</f>
        <v>#N/A</v>
      </c>
      <c r="D360" s="110" t="e">
        <f>VLOOKUP($B360,'Sledovanie čerpania rozpočtu'!$1:$1048576,4,0)</f>
        <v>#N/A</v>
      </c>
      <c r="E360" s="110" t="e">
        <f>VLOOKUP($B360,'Sledovanie čerpania rozpočtu'!$1:$1048576,3,0)</f>
        <v>#N/A</v>
      </c>
      <c r="F360" s="97"/>
      <c r="G360" s="97"/>
      <c r="H360" s="100"/>
      <c r="I360" s="100"/>
      <c r="J360" s="13">
        <f t="shared" si="6"/>
        <v>0</v>
      </c>
    </row>
    <row r="361" spans="1:10" x14ac:dyDescent="0.25">
      <c r="A361" s="98"/>
      <c r="B361" s="108"/>
      <c r="C361" s="109" t="e">
        <f>VLOOKUP($B361,'Sledovanie čerpania rozpočtu'!$1:$1048576,2,0)</f>
        <v>#N/A</v>
      </c>
      <c r="D361" s="110" t="e">
        <f>VLOOKUP($B361,'Sledovanie čerpania rozpočtu'!$1:$1048576,4,0)</f>
        <v>#N/A</v>
      </c>
      <c r="E361" s="110" t="e">
        <f>VLOOKUP($B361,'Sledovanie čerpania rozpočtu'!$1:$1048576,3,0)</f>
        <v>#N/A</v>
      </c>
      <c r="F361" s="101"/>
      <c r="G361" s="101"/>
      <c r="H361" s="102"/>
      <c r="I361" s="102"/>
      <c r="J361" s="13">
        <f t="shared" si="6"/>
        <v>0</v>
      </c>
    </row>
    <row r="362" spans="1:10" x14ac:dyDescent="0.25">
      <c r="A362" s="98"/>
      <c r="B362" s="108"/>
      <c r="C362" s="109" t="e">
        <f>VLOOKUP($B362,'Sledovanie čerpania rozpočtu'!$1:$1048576,2,0)</f>
        <v>#N/A</v>
      </c>
      <c r="D362" s="110" t="e">
        <f>VLOOKUP($B362,'Sledovanie čerpania rozpočtu'!$1:$1048576,4,0)</f>
        <v>#N/A</v>
      </c>
      <c r="E362" s="110" t="e">
        <f>VLOOKUP($B362,'Sledovanie čerpania rozpočtu'!$1:$1048576,3,0)</f>
        <v>#N/A</v>
      </c>
      <c r="F362" s="101"/>
      <c r="G362" s="101"/>
      <c r="H362" s="102"/>
      <c r="I362" s="102"/>
      <c r="J362" s="13">
        <f t="shared" si="6"/>
        <v>0</v>
      </c>
    </row>
    <row r="363" spans="1:10" x14ac:dyDescent="0.25">
      <c r="A363" s="98"/>
      <c r="B363" s="108"/>
      <c r="C363" s="109" t="e">
        <f>VLOOKUP($B363,'Sledovanie čerpania rozpočtu'!$1:$1048576,2,0)</f>
        <v>#N/A</v>
      </c>
      <c r="D363" s="110" t="e">
        <f>VLOOKUP($B363,'Sledovanie čerpania rozpočtu'!$1:$1048576,4,0)</f>
        <v>#N/A</v>
      </c>
      <c r="E363" s="110" t="e">
        <f>VLOOKUP($B363,'Sledovanie čerpania rozpočtu'!$1:$1048576,3,0)</f>
        <v>#N/A</v>
      </c>
      <c r="F363" s="101"/>
      <c r="G363" s="101"/>
      <c r="H363" s="102"/>
      <c r="I363" s="102"/>
      <c r="J363" s="13">
        <f t="shared" si="6"/>
        <v>0</v>
      </c>
    </row>
    <row r="364" spans="1:10" x14ac:dyDescent="0.25">
      <c r="A364" s="98"/>
      <c r="B364" s="108"/>
      <c r="C364" s="109" t="e">
        <f>VLOOKUP($B364,'Sledovanie čerpania rozpočtu'!$1:$1048576,2,0)</f>
        <v>#N/A</v>
      </c>
      <c r="D364" s="110" t="e">
        <f>VLOOKUP($B364,'Sledovanie čerpania rozpočtu'!$1:$1048576,4,0)</f>
        <v>#N/A</v>
      </c>
      <c r="E364" s="110" t="e">
        <f>VLOOKUP($B364,'Sledovanie čerpania rozpočtu'!$1:$1048576,3,0)</f>
        <v>#N/A</v>
      </c>
      <c r="F364" s="101"/>
      <c r="G364" s="101"/>
      <c r="H364" s="102"/>
      <c r="I364" s="102"/>
      <c r="J364" s="13">
        <f t="shared" si="6"/>
        <v>0</v>
      </c>
    </row>
    <row r="365" spans="1:10" x14ac:dyDescent="0.25">
      <c r="A365" s="98"/>
      <c r="B365" s="108"/>
      <c r="C365" s="109" t="e">
        <f>VLOOKUP($B365,'Sledovanie čerpania rozpočtu'!$1:$1048576,2,0)</f>
        <v>#N/A</v>
      </c>
      <c r="D365" s="110" t="e">
        <f>VLOOKUP($B365,'Sledovanie čerpania rozpočtu'!$1:$1048576,4,0)</f>
        <v>#N/A</v>
      </c>
      <c r="E365" s="110" t="e">
        <f>VLOOKUP($B365,'Sledovanie čerpania rozpočtu'!$1:$1048576,3,0)</f>
        <v>#N/A</v>
      </c>
      <c r="F365" s="101"/>
      <c r="G365" s="101"/>
      <c r="H365" s="102"/>
      <c r="I365" s="102"/>
      <c r="J365" s="13">
        <f t="shared" si="6"/>
        <v>0</v>
      </c>
    </row>
    <row r="366" spans="1:10" x14ac:dyDescent="0.25">
      <c r="A366" s="98"/>
      <c r="B366" s="108"/>
      <c r="C366" s="109" t="e">
        <f>VLOOKUP($B366,'Sledovanie čerpania rozpočtu'!$1:$1048576,2,0)</f>
        <v>#N/A</v>
      </c>
      <c r="D366" s="110" t="e">
        <f>VLOOKUP($B366,'Sledovanie čerpania rozpočtu'!$1:$1048576,4,0)</f>
        <v>#N/A</v>
      </c>
      <c r="E366" s="110" t="e">
        <f>VLOOKUP($B366,'Sledovanie čerpania rozpočtu'!$1:$1048576,3,0)</f>
        <v>#N/A</v>
      </c>
      <c r="F366" s="101"/>
      <c r="G366" s="101"/>
      <c r="H366" s="102"/>
      <c r="I366" s="102"/>
      <c r="J366" s="13">
        <f t="shared" si="6"/>
        <v>0</v>
      </c>
    </row>
    <row r="367" spans="1:10" x14ac:dyDescent="0.25">
      <c r="A367" s="98"/>
      <c r="B367" s="108"/>
      <c r="C367" s="109" t="e">
        <f>VLOOKUP($B367,'Sledovanie čerpania rozpočtu'!$1:$1048576,2,0)</f>
        <v>#N/A</v>
      </c>
      <c r="D367" s="110" t="e">
        <f>VLOOKUP($B367,'Sledovanie čerpania rozpočtu'!$1:$1048576,4,0)</f>
        <v>#N/A</v>
      </c>
      <c r="E367" s="110" t="e">
        <f>VLOOKUP($B367,'Sledovanie čerpania rozpočtu'!$1:$1048576,3,0)</f>
        <v>#N/A</v>
      </c>
      <c r="F367" s="101"/>
      <c r="G367" s="101"/>
      <c r="H367" s="102"/>
      <c r="I367" s="102"/>
      <c r="J367" s="13">
        <f t="shared" si="6"/>
        <v>0</v>
      </c>
    </row>
    <row r="368" spans="1:10" x14ac:dyDescent="0.25">
      <c r="A368" s="98"/>
      <c r="B368" s="108"/>
      <c r="C368" s="109" t="e">
        <f>VLOOKUP($B368,'Sledovanie čerpania rozpočtu'!$1:$1048576,2,0)</f>
        <v>#N/A</v>
      </c>
      <c r="D368" s="110" t="e">
        <f>VLOOKUP($B368,'Sledovanie čerpania rozpočtu'!$1:$1048576,4,0)</f>
        <v>#N/A</v>
      </c>
      <c r="E368" s="110" t="e">
        <f>VLOOKUP($B368,'Sledovanie čerpania rozpočtu'!$1:$1048576,3,0)</f>
        <v>#N/A</v>
      </c>
      <c r="F368" s="101"/>
      <c r="G368" s="101"/>
      <c r="H368" s="102"/>
      <c r="I368" s="102"/>
      <c r="J368" s="13">
        <f t="shared" si="6"/>
        <v>0</v>
      </c>
    </row>
    <row r="369" spans="1:10" x14ac:dyDescent="0.25">
      <c r="A369" s="98"/>
      <c r="B369" s="108"/>
      <c r="C369" s="109" t="e">
        <f>VLOOKUP($B369,'Sledovanie čerpania rozpočtu'!$1:$1048576,2,0)</f>
        <v>#N/A</v>
      </c>
      <c r="D369" s="110" t="e">
        <f>VLOOKUP($B369,'Sledovanie čerpania rozpočtu'!$1:$1048576,4,0)</f>
        <v>#N/A</v>
      </c>
      <c r="E369" s="110" t="e">
        <f>VLOOKUP($B369,'Sledovanie čerpania rozpočtu'!$1:$1048576,3,0)</f>
        <v>#N/A</v>
      </c>
      <c r="F369" s="101"/>
      <c r="G369" s="101"/>
      <c r="H369" s="102"/>
      <c r="I369" s="102"/>
      <c r="J369" s="13">
        <f t="shared" si="6"/>
        <v>0</v>
      </c>
    </row>
    <row r="370" spans="1:10" x14ac:dyDescent="0.25">
      <c r="A370" s="98"/>
      <c r="B370" s="108"/>
      <c r="C370" s="109" t="e">
        <f>VLOOKUP($B370,'Sledovanie čerpania rozpočtu'!$1:$1048576,2,0)</f>
        <v>#N/A</v>
      </c>
      <c r="D370" s="110" t="e">
        <f>VLOOKUP($B370,'Sledovanie čerpania rozpočtu'!$1:$1048576,4,0)</f>
        <v>#N/A</v>
      </c>
      <c r="E370" s="110" t="e">
        <f>VLOOKUP($B370,'Sledovanie čerpania rozpočtu'!$1:$1048576,3,0)</f>
        <v>#N/A</v>
      </c>
      <c r="F370" s="101"/>
      <c r="G370" s="101"/>
      <c r="H370" s="102"/>
      <c r="I370" s="102"/>
      <c r="J370" s="13">
        <f t="shared" si="6"/>
        <v>0</v>
      </c>
    </row>
    <row r="371" spans="1:10" x14ac:dyDescent="0.25">
      <c r="A371" s="98"/>
      <c r="B371" s="108"/>
      <c r="C371" s="109" t="e">
        <f>VLOOKUP($B371,'Sledovanie čerpania rozpočtu'!$1:$1048576,2,0)</f>
        <v>#N/A</v>
      </c>
      <c r="D371" s="110" t="e">
        <f>VLOOKUP($B371,'Sledovanie čerpania rozpočtu'!$1:$1048576,4,0)</f>
        <v>#N/A</v>
      </c>
      <c r="E371" s="110" t="e">
        <f>VLOOKUP($B371,'Sledovanie čerpania rozpočtu'!$1:$1048576,3,0)</f>
        <v>#N/A</v>
      </c>
      <c r="F371" s="101"/>
      <c r="G371" s="101"/>
      <c r="H371" s="102"/>
      <c r="I371" s="102"/>
      <c r="J371" s="13">
        <f t="shared" si="6"/>
        <v>0</v>
      </c>
    </row>
    <row r="372" spans="1:10" x14ac:dyDescent="0.25">
      <c r="A372" s="98"/>
      <c r="B372" s="108"/>
      <c r="C372" s="109" t="e">
        <f>VLOOKUP($B372,'Sledovanie čerpania rozpočtu'!$1:$1048576,2,0)</f>
        <v>#N/A</v>
      </c>
      <c r="D372" s="110" t="e">
        <f>VLOOKUP($B372,'Sledovanie čerpania rozpočtu'!$1:$1048576,4,0)</f>
        <v>#N/A</v>
      </c>
      <c r="E372" s="110" t="e">
        <f>VLOOKUP($B372,'Sledovanie čerpania rozpočtu'!$1:$1048576,3,0)</f>
        <v>#N/A</v>
      </c>
      <c r="F372" s="101"/>
      <c r="G372" s="101"/>
      <c r="H372" s="102"/>
      <c r="I372" s="102"/>
      <c r="J372" s="13">
        <f t="shared" si="6"/>
        <v>0</v>
      </c>
    </row>
    <row r="373" spans="1:10" x14ac:dyDescent="0.25">
      <c r="A373" s="98"/>
      <c r="B373" s="108"/>
      <c r="C373" s="109" t="e">
        <f>VLOOKUP($B373,'Sledovanie čerpania rozpočtu'!$1:$1048576,2,0)</f>
        <v>#N/A</v>
      </c>
      <c r="D373" s="110" t="e">
        <f>VLOOKUP($B373,'Sledovanie čerpania rozpočtu'!$1:$1048576,4,0)</f>
        <v>#N/A</v>
      </c>
      <c r="E373" s="110" t="e">
        <f>VLOOKUP($B373,'Sledovanie čerpania rozpočtu'!$1:$1048576,3,0)</f>
        <v>#N/A</v>
      </c>
      <c r="F373" s="99"/>
      <c r="G373" s="99"/>
      <c r="H373" s="102"/>
      <c r="I373" s="102"/>
      <c r="J373" s="13">
        <f t="shared" si="6"/>
        <v>0</v>
      </c>
    </row>
    <row r="374" spans="1:10" x14ac:dyDescent="0.25">
      <c r="A374" s="98"/>
      <c r="B374" s="108"/>
      <c r="C374" s="109" t="e">
        <f>VLOOKUP($B374,'Sledovanie čerpania rozpočtu'!$1:$1048576,2,0)</f>
        <v>#N/A</v>
      </c>
      <c r="D374" s="110" t="e">
        <f>VLOOKUP($B374,'Sledovanie čerpania rozpočtu'!$1:$1048576,4,0)</f>
        <v>#N/A</v>
      </c>
      <c r="E374" s="110" t="e">
        <f>VLOOKUP($B374,'Sledovanie čerpania rozpočtu'!$1:$1048576,3,0)</f>
        <v>#N/A</v>
      </c>
      <c r="F374" s="99"/>
      <c r="G374" s="99"/>
      <c r="H374" s="102"/>
      <c r="I374" s="102"/>
      <c r="J374" s="13">
        <f t="shared" si="6"/>
        <v>0</v>
      </c>
    </row>
    <row r="375" spans="1:10" x14ac:dyDescent="0.25">
      <c r="A375" s="98"/>
      <c r="B375" s="108"/>
      <c r="C375" s="109" t="e">
        <f>VLOOKUP($B375,'Sledovanie čerpania rozpočtu'!$1:$1048576,2,0)</f>
        <v>#N/A</v>
      </c>
      <c r="D375" s="110" t="e">
        <f>VLOOKUP($B375,'Sledovanie čerpania rozpočtu'!$1:$1048576,4,0)</f>
        <v>#N/A</v>
      </c>
      <c r="E375" s="110" t="e">
        <f>VLOOKUP($B375,'Sledovanie čerpania rozpočtu'!$1:$1048576,3,0)</f>
        <v>#N/A</v>
      </c>
      <c r="F375" s="99"/>
      <c r="G375" s="99"/>
      <c r="H375" s="102"/>
      <c r="I375" s="102"/>
      <c r="J375" s="13">
        <f t="shared" si="6"/>
        <v>0</v>
      </c>
    </row>
    <row r="376" spans="1:10" x14ac:dyDescent="0.25">
      <c r="A376" s="98"/>
      <c r="B376" s="108"/>
      <c r="C376" s="109" t="e">
        <f>VLOOKUP($B376,'Sledovanie čerpania rozpočtu'!$1:$1048576,2,0)</f>
        <v>#N/A</v>
      </c>
      <c r="D376" s="110" t="e">
        <f>VLOOKUP($B376,'Sledovanie čerpania rozpočtu'!$1:$1048576,4,0)</f>
        <v>#N/A</v>
      </c>
      <c r="E376" s="110" t="e">
        <f>VLOOKUP($B376,'Sledovanie čerpania rozpočtu'!$1:$1048576,3,0)</f>
        <v>#N/A</v>
      </c>
      <c r="F376" s="99"/>
      <c r="G376" s="99"/>
      <c r="H376" s="102"/>
      <c r="I376" s="102"/>
      <c r="J376" s="13">
        <f t="shared" si="6"/>
        <v>0</v>
      </c>
    </row>
    <row r="377" spans="1:10" x14ac:dyDescent="0.25">
      <c r="A377" s="98"/>
      <c r="B377" s="108"/>
      <c r="C377" s="109" t="e">
        <f>VLOOKUP($B377,'Sledovanie čerpania rozpočtu'!$1:$1048576,2,0)</f>
        <v>#N/A</v>
      </c>
      <c r="D377" s="110" t="e">
        <f>VLOOKUP($B377,'Sledovanie čerpania rozpočtu'!$1:$1048576,4,0)</f>
        <v>#N/A</v>
      </c>
      <c r="E377" s="110" t="e">
        <f>VLOOKUP($B377,'Sledovanie čerpania rozpočtu'!$1:$1048576,3,0)</f>
        <v>#N/A</v>
      </c>
      <c r="F377" s="99"/>
      <c r="G377" s="99"/>
      <c r="H377" s="102"/>
      <c r="I377" s="102"/>
      <c r="J377" s="13">
        <f t="shared" si="6"/>
        <v>0</v>
      </c>
    </row>
    <row r="378" spans="1:10" x14ac:dyDescent="0.25">
      <c r="A378" s="98"/>
      <c r="B378" s="108"/>
      <c r="C378" s="109" t="e">
        <f>VLOOKUP($B378,'Sledovanie čerpania rozpočtu'!$1:$1048576,2,0)</f>
        <v>#N/A</v>
      </c>
      <c r="D378" s="110" t="e">
        <f>VLOOKUP($B378,'Sledovanie čerpania rozpočtu'!$1:$1048576,4,0)</f>
        <v>#N/A</v>
      </c>
      <c r="E378" s="110" t="e">
        <f>VLOOKUP($B378,'Sledovanie čerpania rozpočtu'!$1:$1048576,3,0)</f>
        <v>#N/A</v>
      </c>
      <c r="F378" s="99"/>
      <c r="G378" s="99"/>
      <c r="H378" s="102"/>
      <c r="I378" s="102"/>
      <c r="J378" s="13">
        <f t="shared" si="6"/>
        <v>0</v>
      </c>
    </row>
    <row r="379" spans="1:10" x14ac:dyDescent="0.25">
      <c r="A379" s="98"/>
      <c r="B379" s="108"/>
      <c r="C379" s="109" t="e">
        <f>VLOOKUP($B379,'Sledovanie čerpania rozpočtu'!$1:$1048576,2,0)</f>
        <v>#N/A</v>
      </c>
      <c r="D379" s="110" t="e">
        <f>VLOOKUP($B379,'Sledovanie čerpania rozpočtu'!$1:$1048576,4,0)</f>
        <v>#N/A</v>
      </c>
      <c r="E379" s="110" t="e">
        <f>VLOOKUP($B379,'Sledovanie čerpania rozpočtu'!$1:$1048576,3,0)</f>
        <v>#N/A</v>
      </c>
      <c r="F379" s="99"/>
      <c r="G379" s="99"/>
      <c r="H379" s="102"/>
      <c r="I379" s="102"/>
      <c r="J379" s="13">
        <f t="shared" si="6"/>
        <v>0</v>
      </c>
    </row>
    <row r="380" spans="1:10" x14ac:dyDescent="0.25">
      <c r="A380" s="98"/>
      <c r="B380" s="108"/>
      <c r="C380" s="109" t="e">
        <f>VLOOKUP($B380,'Sledovanie čerpania rozpočtu'!$1:$1048576,2,0)</f>
        <v>#N/A</v>
      </c>
      <c r="D380" s="110" t="e">
        <f>VLOOKUP($B380,'Sledovanie čerpania rozpočtu'!$1:$1048576,4,0)</f>
        <v>#N/A</v>
      </c>
      <c r="E380" s="110" t="e">
        <f>VLOOKUP($B380,'Sledovanie čerpania rozpočtu'!$1:$1048576,3,0)</f>
        <v>#N/A</v>
      </c>
      <c r="F380" s="99"/>
      <c r="G380" s="99"/>
      <c r="H380" s="102"/>
      <c r="I380" s="102"/>
      <c r="J380" s="13">
        <f t="shared" si="6"/>
        <v>0</v>
      </c>
    </row>
    <row r="381" spans="1:10" x14ac:dyDescent="0.25">
      <c r="A381" s="98"/>
      <c r="B381" s="108"/>
      <c r="C381" s="109" t="e">
        <f>VLOOKUP($B381,'Sledovanie čerpania rozpočtu'!$1:$1048576,2,0)</f>
        <v>#N/A</v>
      </c>
      <c r="D381" s="110" t="e">
        <f>VLOOKUP($B381,'Sledovanie čerpania rozpočtu'!$1:$1048576,4,0)</f>
        <v>#N/A</v>
      </c>
      <c r="E381" s="110" t="e">
        <f>VLOOKUP($B381,'Sledovanie čerpania rozpočtu'!$1:$1048576,3,0)</f>
        <v>#N/A</v>
      </c>
      <c r="F381" s="99"/>
      <c r="G381" s="99"/>
      <c r="H381" s="102"/>
      <c r="I381" s="102"/>
      <c r="J381" s="13">
        <f t="shared" si="6"/>
        <v>0</v>
      </c>
    </row>
    <row r="382" spans="1:10" x14ac:dyDescent="0.25">
      <c r="A382" s="98"/>
      <c r="B382" s="108"/>
      <c r="C382" s="109" t="e">
        <f>VLOOKUP($B382,'Sledovanie čerpania rozpočtu'!$1:$1048576,2,0)</f>
        <v>#N/A</v>
      </c>
      <c r="D382" s="110" t="e">
        <f>VLOOKUP($B382,'Sledovanie čerpania rozpočtu'!$1:$1048576,4,0)</f>
        <v>#N/A</v>
      </c>
      <c r="E382" s="110" t="e">
        <f>VLOOKUP($B382,'Sledovanie čerpania rozpočtu'!$1:$1048576,3,0)</f>
        <v>#N/A</v>
      </c>
      <c r="F382" s="99"/>
      <c r="G382" s="99"/>
      <c r="H382" s="102"/>
      <c r="I382" s="102"/>
      <c r="J382" s="13">
        <f t="shared" si="6"/>
        <v>0</v>
      </c>
    </row>
    <row r="383" spans="1:10" x14ac:dyDescent="0.25">
      <c r="A383" s="98"/>
      <c r="B383" s="108"/>
      <c r="C383" s="109" t="e">
        <f>VLOOKUP($B383,'Sledovanie čerpania rozpočtu'!$1:$1048576,2,0)</f>
        <v>#N/A</v>
      </c>
      <c r="D383" s="110" t="e">
        <f>VLOOKUP($B383,'Sledovanie čerpania rozpočtu'!$1:$1048576,4,0)</f>
        <v>#N/A</v>
      </c>
      <c r="E383" s="110" t="e">
        <f>VLOOKUP($B383,'Sledovanie čerpania rozpočtu'!$1:$1048576,3,0)</f>
        <v>#N/A</v>
      </c>
      <c r="F383" s="99"/>
      <c r="G383" s="99"/>
      <c r="H383" s="102"/>
      <c r="I383" s="102"/>
      <c r="J383" s="13">
        <f t="shared" si="6"/>
        <v>0</v>
      </c>
    </row>
    <row r="384" spans="1:10" x14ac:dyDescent="0.25">
      <c r="A384" s="98"/>
      <c r="B384" s="108"/>
      <c r="C384" s="109" t="e">
        <f>VLOOKUP($B384,'Sledovanie čerpania rozpočtu'!$1:$1048576,2,0)</f>
        <v>#N/A</v>
      </c>
      <c r="D384" s="110" t="e">
        <f>VLOOKUP($B384,'Sledovanie čerpania rozpočtu'!$1:$1048576,4,0)</f>
        <v>#N/A</v>
      </c>
      <c r="E384" s="110" t="e">
        <f>VLOOKUP($B384,'Sledovanie čerpania rozpočtu'!$1:$1048576,3,0)</f>
        <v>#N/A</v>
      </c>
      <c r="F384" s="99"/>
      <c r="G384" s="99"/>
      <c r="H384" s="102"/>
      <c r="I384" s="102"/>
      <c r="J384" s="13">
        <f t="shared" si="6"/>
        <v>0</v>
      </c>
    </row>
    <row r="385" spans="1:10" x14ac:dyDescent="0.25">
      <c r="A385" s="98"/>
      <c r="B385" s="108"/>
      <c r="C385" s="109" t="e">
        <f>VLOOKUP($B385,'Sledovanie čerpania rozpočtu'!$1:$1048576,2,0)</f>
        <v>#N/A</v>
      </c>
      <c r="D385" s="110" t="e">
        <f>VLOOKUP($B385,'Sledovanie čerpania rozpočtu'!$1:$1048576,4,0)</f>
        <v>#N/A</v>
      </c>
      <c r="E385" s="110" t="e">
        <f>VLOOKUP($B385,'Sledovanie čerpania rozpočtu'!$1:$1048576,3,0)</f>
        <v>#N/A</v>
      </c>
      <c r="F385" s="99"/>
      <c r="G385" s="99"/>
      <c r="H385" s="102"/>
      <c r="I385" s="102"/>
      <c r="J385" s="13">
        <f t="shared" si="6"/>
        <v>0</v>
      </c>
    </row>
    <row r="386" spans="1:10" x14ac:dyDescent="0.25">
      <c r="A386" s="98"/>
      <c r="B386" s="108"/>
      <c r="C386" s="109" t="e">
        <f>VLOOKUP($B386,'Sledovanie čerpania rozpočtu'!$1:$1048576,2,0)</f>
        <v>#N/A</v>
      </c>
      <c r="D386" s="110" t="e">
        <f>VLOOKUP($B386,'Sledovanie čerpania rozpočtu'!$1:$1048576,4,0)</f>
        <v>#N/A</v>
      </c>
      <c r="E386" s="110" t="e">
        <f>VLOOKUP($B386,'Sledovanie čerpania rozpočtu'!$1:$1048576,3,0)</f>
        <v>#N/A</v>
      </c>
      <c r="F386" s="99"/>
      <c r="G386" s="99"/>
      <c r="H386" s="102"/>
      <c r="I386" s="102"/>
      <c r="J386" s="13">
        <f t="shared" si="6"/>
        <v>0</v>
      </c>
    </row>
    <row r="387" spans="1:10" x14ac:dyDescent="0.25">
      <c r="A387" s="98"/>
      <c r="B387" s="108"/>
      <c r="C387" s="109" t="e">
        <f>VLOOKUP($B387,'Sledovanie čerpania rozpočtu'!$1:$1048576,2,0)</f>
        <v>#N/A</v>
      </c>
      <c r="D387" s="110" t="e">
        <f>VLOOKUP($B387,'Sledovanie čerpania rozpočtu'!$1:$1048576,4,0)</f>
        <v>#N/A</v>
      </c>
      <c r="E387" s="110" t="e">
        <f>VLOOKUP($B387,'Sledovanie čerpania rozpočtu'!$1:$1048576,3,0)</f>
        <v>#N/A</v>
      </c>
      <c r="F387" s="99"/>
      <c r="G387" s="99"/>
      <c r="H387" s="102"/>
      <c r="I387" s="102"/>
      <c r="J387" s="13">
        <f t="shared" ref="J387:J450" si="7">F387-G387</f>
        <v>0</v>
      </c>
    </row>
    <row r="388" spans="1:10" x14ac:dyDescent="0.25">
      <c r="A388" s="98"/>
      <c r="B388" s="108"/>
      <c r="C388" s="109" t="e">
        <f>VLOOKUP($B388,'Sledovanie čerpania rozpočtu'!$1:$1048576,2,0)</f>
        <v>#N/A</v>
      </c>
      <c r="D388" s="110" t="e">
        <f>VLOOKUP($B388,'Sledovanie čerpania rozpočtu'!$1:$1048576,4,0)</f>
        <v>#N/A</v>
      </c>
      <c r="E388" s="110" t="e">
        <f>VLOOKUP($B388,'Sledovanie čerpania rozpočtu'!$1:$1048576,3,0)</f>
        <v>#N/A</v>
      </c>
      <c r="F388" s="99"/>
      <c r="G388" s="99"/>
      <c r="H388" s="102"/>
      <c r="I388" s="102"/>
      <c r="J388" s="13">
        <f t="shared" si="7"/>
        <v>0</v>
      </c>
    </row>
    <row r="389" spans="1:10" x14ac:dyDescent="0.25">
      <c r="A389" s="98"/>
      <c r="B389" s="108"/>
      <c r="C389" s="109" t="e">
        <f>VLOOKUP($B389,'Sledovanie čerpania rozpočtu'!$1:$1048576,2,0)</f>
        <v>#N/A</v>
      </c>
      <c r="D389" s="110" t="e">
        <f>VLOOKUP($B389,'Sledovanie čerpania rozpočtu'!$1:$1048576,4,0)</f>
        <v>#N/A</v>
      </c>
      <c r="E389" s="110" t="e">
        <f>VLOOKUP($B389,'Sledovanie čerpania rozpočtu'!$1:$1048576,3,0)</f>
        <v>#N/A</v>
      </c>
      <c r="F389" s="99"/>
      <c r="G389" s="99"/>
      <c r="H389" s="102"/>
      <c r="I389" s="102"/>
      <c r="J389" s="13">
        <f t="shared" si="7"/>
        <v>0</v>
      </c>
    </row>
    <row r="390" spans="1:10" x14ac:dyDescent="0.25">
      <c r="A390" s="98"/>
      <c r="B390" s="108"/>
      <c r="C390" s="109" t="e">
        <f>VLOOKUP($B390,'Sledovanie čerpania rozpočtu'!$1:$1048576,2,0)</f>
        <v>#N/A</v>
      </c>
      <c r="D390" s="110" t="e">
        <f>VLOOKUP($B390,'Sledovanie čerpania rozpočtu'!$1:$1048576,4,0)</f>
        <v>#N/A</v>
      </c>
      <c r="E390" s="110" t="e">
        <f>VLOOKUP($B390,'Sledovanie čerpania rozpočtu'!$1:$1048576,3,0)</f>
        <v>#N/A</v>
      </c>
      <c r="F390" s="99"/>
      <c r="G390" s="99"/>
      <c r="H390" s="102"/>
      <c r="I390" s="102"/>
      <c r="J390" s="13">
        <f t="shared" si="7"/>
        <v>0</v>
      </c>
    </row>
    <row r="391" spans="1:10" x14ac:dyDescent="0.25">
      <c r="A391" s="98"/>
      <c r="B391" s="108"/>
      <c r="C391" s="109" t="e">
        <f>VLOOKUP($B391,'Sledovanie čerpania rozpočtu'!$1:$1048576,2,0)</f>
        <v>#N/A</v>
      </c>
      <c r="D391" s="110" t="e">
        <f>VLOOKUP($B391,'Sledovanie čerpania rozpočtu'!$1:$1048576,4,0)</f>
        <v>#N/A</v>
      </c>
      <c r="E391" s="110" t="e">
        <f>VLOOKUP($B391,'Sledovanie čerpania rozpočtu'!$1:$1048576,3,0)</f>
        <v>#N/A</v>
      </c>
      <c r="F391" s="99"/>
      <c r="G391" s="99"/>
      <c r="H391" s="102"/>
      <c r="I391" s="102"/>
      <c r="J391" s="13">
        <f t="shared" si="7"/>
        <v>0</v>
      </c>
    </row>
    <row r="392" spans="1:10" x14ac:dyDescent="0.25">
      <c r="A392" s="98"/>
      <c r="B392" s="108"/>
      <c r="C392" s="109" t="e">
        <f>VLOOKUP($B392,'Sledovanie čerpania rozpočtu'!$1:$1048576,2,0)</f>
        <v>#N/A</v>
      </c>
      <c r="D392" s="110" t="e">
        <f>VLOOKUP($B392,'Sledovanie čerpania rozpočtu'!$1:$1048576,4,0)</f>
        <v>#N/A</v>
      </c>
      <c r="E392" s="110" t="e">
        <f>VLOOKUP($B392,'Sledovanie čerpania rozpočtu'!$1:$1048576,3,0)</f>
        <v>#N/A</v>
      </c>
      <c r="F392" s="99"/>
      <c r="G392" s="99"/>
      <c r="H392" s="102"/>
      <c r="I392" s="102"/>
      <c r="J392" s="13">
        <f t="shared" si="7"/>
        <v>0</v>
      </c>
    </row>
    <row r="393" spans="1:10" x14ac:dyDescent="0.25">
      <c r="A393" s="98"/>
      <c r="B393" s="108"/>
      <c r="C393" s="109" t="e">
        <f>VLOOKUP($B393,'Sledovanie čerpania rozpočtu'!$1:$1048576,2,0)</f>
        <v>#N/A</v>
      </c>
      <c r="D393" s="110" t="e">
        <f>VLOOKUP($B393,'Sledovanie čerpania rozpočtu'!$1:$1048576,4,0)</f>
        <v>#N/A</v>
      </c>
      <c r="E393" s="110" t="e">
        <f>VLOOKUP($B393,'Sledovanie čerpania rozpočtu'!$1:$1048576,3,0)</f>
        <v>#N/A</v>
      </c>
      <c r="F393" s="99"/>
      <c r="G393" s="99"/>
      <c r="H393" s="102"/>
      <c r="I393" s="102"/>
      <c r="J393" s="13">
        <f t="shared" si="7"/>
        <v>0</v>
      </c>
    </row>
    <row r="394" spans="1:10" x14ac:dyDescent="0.25">
      <c r="A394" s="98"/>
      <c r="B394" s="108"/>
      <c r="C394" s="109" t="e">
        <f>VLOOKUP($B394,'Sledovanie čerpania rozpočtu'!$1:$1048576,2,0)</f>
        <v>#N/A</v>
      </c>
      <c r="D394" s="110" t="e">
        <f>VLOOKUP($B394,'Sledovanie čerpania rozpočtu'!$1:$1048576,4,0)</f>
        <v>#N/A</v>
      </c>
      <c r="E394" s="110" t="e">
        <f>VLOOKUP($B394,'Sledovanie čerpania rozpočtu'!$1:$1048576,3,0)</f>
        <v>#N/A</v>
      </c>
      <c r="F394" s="99"/>
      <c r="G394" s="99"/>
      <c r="H394" s="102"/>
      <c r="I394" s="102"/>
      <c r="J394" s="13">
        <f t="shared" si="7"/>
        <v>0</v>
      </c>
    </row>
    <row r="395" spans="1:10" x14ac:dyDescent="0.25">
      <c r="A395" s="98"/>
      <c r="B395" s="108"/>
      <c r="C395" s="109" t="e">
        <f>VLOOKUP($B395,'Sledovanie čerpania rozpočtu'!$1:$1048576,2,0)</f>
        <v>#N/A</v>
      </c>
      <c r="D395" s="110" t="e">
        <f>VLOOKUP($B395,'Sledovanie čerpania rozpočtu'!$1:$1048576,4,0)</f>
        <v>#N/A</v>
      </c>
      <c r="E395" s="110" t="e">
        <f>VLOOKUP($B395,'Sledovanie čerpania rozpočtu'!$1:$1048576,3,0)</f>
        <v>#N/A</v>
      </c>
      <c r="F395" s="99"/>
      <c r="G395" s="99"/>
      <c r="H395" s="102"/>
      <c r="I395" s="102"/>
      <c r="J395" s="13">
        <f t="shared" si="7"/>
        <v>0</v>
      </c>
    </row>
    <row r="396" spans="1:10" x14ac:dyDescent="0.25">
      <c r="A396" s="98"/>
      <c r="B396" s="108"/>
      <c r="C396" s="109" t="e">
        <f>VLOOKUP($B396,'Sledovanie čerpania rozpočtu'!$1:$1048576,2,0)</f>
        <v>#N/A</v>
      </c>
      <c r="D396" s="110" t="e">
        <f>VLOOKUP($B396,'Sledovanie čerpania rozpočtu'!$1:$1048576,4,0)</f>
        <v>#N/A</v>
      </c>
      <c r="E396" s="110" t="e">
        <f>VLOOKUP($B396,'Sledovanie čerpania rozpočtu'!$1:$1048576,3,0)</f>
        <v>#N/A</v>
      </c>
      <c r="F396" s="99"/>
      <c r="G396" s="99"/>
      <c r="H396" s="102"/>
      <c r="I396" s="102"/>
      <c r="J396" s="13">
        <f t="shared" si="7"/>
        <v>0</v>
      </c>
    </row>
    <row r="397" spans="1:10" x14ac:dyDescent="0.25">
      <c r="A397" s="98"/>
      <c r="B397" s="108"/>
      <c r="C397" s="109" t="e">
        <f>VLOOKUP($B397,'Sledovanie čerpania rozpočtu'!$1:$1048576,2,0)</f>
        <v>#N/A</v>
      </c>
      <c r="D397" s="110" t="e">
        <f>VLOOKUP($B397,'Sledovanie čerpania rozpočtu'!$1:$1048576,4,0)</f>
        <v>#N/A</v>
      </c>
      <c r="E397" s="110" t="e">
        <f>VLOOKUP($B397,'Sledovanie čerpania rozpočtu'!$1:$1048576,3,0)</f>
        <v>#N/A</v>
      </c>
      <c r="F397" s="99"/>
      <c r="G397" s="99"/>
      <c r="H397" s="102"/>
      <c r="I397" s="102"/>
      <c r="J397" s="13">
        <f t="shared" si="7"/>
        <v>0</v>
      </c>
    </row>
    <row r="398" spans="1:10" x14ac:dyDescent="0.25">
      <c r="A398" s="98"/>
      <c r="B398" s="108"/>
      <c r="C398" s="109" t="e">
        <f>VLOOKUP($B398,'Sledovanie čerpania rozpočtu'!$1:$1048576,2,0)</f>
        <v>#N/A</v>
      </c>
      <c r="D398" s="110" t="e">
        <f>VLOOKUP($B398,'Sledovanie čerpania rozpočtu'!$1:$1048576,4,0)</f>
        <v>#N/A</v>
      </c>
      <c r="E398" s="110" t="e">
        <f>VLOOKUP($B398,'Sledovanie čerpania rozpočtu'!$1:$1048576,3,0)</f>
        <v>#N/A</v>
      </c>
      <c r="F398" s="99"/>
      <c r="G398" s="99"/>
      <c r="H398" s="102"/>
      <c r="I398" s="102"/>
      <c r="J398" s="13">
        <f t="shared" si="7"/>
        <v>0</v>
      </c>
    </row>
    <row r="399" spans="1:10" x14ac:dyDescent="0.25">
      <c r="A399" s="98"/>
      <c r="B399" s="108"/>
      <c r="C399" s="109" t="e">
        <f>VLOOKUP($B399,'Sledovanie čerpania rozpočtu'!$1:$1048576,2,0)</f>
        <v>#N/A</v>
      </c>
      <c r="D399" s="110" t="e">
        <f>VLOOKUP($B399,'Sledovanie čerpania rozpočtu'!$1:$1048576,4,0)</f>
        <v>#N/A</v>
      </c>
      <c r="E399" s="110" t="e">
        <f>VLOOKUP($B399,'Sledovanie čerpania rozpočtu'!$1:$1048576,3,0)</f>
        <v>#N/A</v>
      </c>
      <c r="F399" s="99"/>
      <c r="G399" s="99"/>
      <c r="H399" s="102"/>
      <c r="I399" s="102"/>
      <c r="J399" s="13">
        <f t="shared" si="7"/>
        <v>0</v>
      </c>
    </row>
    <row r="400" spans="1:10" x14ac:dyDescent="0.25">
      <c r="A400" s="98"/>
      <c r="B400" s="108"/>
      <c r="C400" s="109" t="e">
        <f>VLOOKUP($B400,'Sledovanie čerpania rozpočtu'!$1:$1048576,2,0)</f>
        <v>#N/A</v>
      </c>
      <c r="D400" s="110" t="e">
        <f>VLOOKUP($B400,'Sledovanie čerpania rozpočtu'!$1:$1048576,4,0)</f>
        <v>#N/A</v>
      </c>
      <c r="E400" s="110" t="e">
        <f>VLOOKUP($B400,'Sledovanie čerpania rozpočtu'!$1:$1048576,3,0)</f>
        <v>#N/A</v>
      </c>
      <c r="F400" s="99"/>
      <c r="G400" s="99"/>
      <c r="H400" s="102"/>
      <c r="I400" s="102"/>
      <c r="J400" s="13">
        <f t="shared" si="7"/>
        <v>0</v>
      </c>
    </row>
    <row r="401" spans="1:12" x14ac:dyDescent="0.25">
      <c r="A401" s="98"/>
      <c r="B401" s="108"/>
      <c r="C401" s="109" t="e">
        <f>VLOOKUP($B401,'Sledovanie čerpania rozpočtu'!$1:$1048576,2,0)</f>
        <v>#N/A</v>
      </c>
      <c r="D401" s="110" t="e">
        <f>VLOOKUP($B401,'Sledovanie čerpania rozpočtu'!$1:$1048576,4,0)</f>
        <v>#N/A</v>
      </c>
      <c r="E401" s="110" t="e">
        <f>VLOOKUP($B401,'Sledovanie čerpania rozpočtu'!$1:$1048576,3,0)</f>
        <v>#N/A</v>
      </c>
      <c r="F401" s="99"/>
      <c r="G401" s="99"/>
      <c r="H401" s="102"/>
      <c r="I401" s="102"/>
      <c r="J401" s="13">
        <f t="shared" si="7"/>
        <v>0</v>
      </c>
    </row>
    <row r="402" spans="1:12" x14ac:dyDescent="0.25">
      <c r="A402" s="98"/>
      <c r="B402" s="108"/>
      <c r="C402" s="109" t="e">
        <f>VLOOKUP($B402,'Sledovanie čerpania rozpočtu'!$1:$1048576,2,0)</f>
        <v>#N/A</v>
      </c>
      <c r="D402" s="110" t="e">
        <f>VLOOKUP($B402,'Sledovanie čerpania rozpočtu'!$1:$1048576,4,0)</f>
        <v>#N/A</v>
      </c>
      <c r="E402" s="110" t="e">
        <f>VLOOKUP($B402,'Sledovanie čerpania rozpočtu'!$1:$1048576,3,0)</f>
        <v>#N/A</v>
      </c>
      <c r="F402" s="99"/>
      <c r="G402" s="99"/>
      <c r="H402" s="102"/>
      <c r="I402" s="102"/>
      <c r="J402" s="13">
        <f t="shared" si="7"/>
        <v>0</v>
      </c>
    </row>
    <row r="403" spans="1:12" x14ac:dyDescent="0.25">
      <c r="A403" s="98"/>
      <c r="B403" s="108"/>
      <c r="C403" s="109" t="e">
        <f>VLOOKUP($B403,'Sledovanie čerpania rozpočtu'!$1:$1048576,2,0)</f>
        <v>#N/A</v>
      </c>
      <c r="D403" s="110" t="e">
        <f>VLOOKUP($B403,'Sledovanie čerpania rozpočtu'!$1:$1048576,4,0)</f>
        <v>#N/A</v>
      </c>
      <c r="E403" s="110" t="e">
        <f>VLOOKUP($B403,'Sledovanie čerpania rozpočtu'!$1:$1048576,3,0)</f>
        <v>#N/A</v>
      </c>
      <c r="F403" s="99"/>
      <c r="G403" s="99"/>
      <c r="H403" s="102"/>
      <c r="I403" s="102"/>
      <c r="J403" s="13">
        <f t="shared" si="7"/>
        <v>0</v>
      </c>
    </row>
    <row r="404" spans="1:12" x14ac:dyDescent="0.25">
      <c r="A404" s="98"/>
      <c r="B404" s="108"/>
      <c r="C404" s="109" t="e">
        <f>VLOOKUP($B404,'Sledovanie čerpania rozpočtu'!$1:$1048576,2,0)</f>
        <v>#N/A</v>
      </c>
      <c r="D404" s="110" t="e">
        <f>VLOOKUP($B404,'Sledovanie čerpania rozpočtu'!$1:$1048576,4,0)</f>
        <v>#N/A</v>
      </c>
      <c r="E404" s="110" t="e">
        <f>VLOOKUP($B404,'Sledovanie čerpania rozpočtu'!$1:$1048576,3,0)</f>
        <v>#N/A</v>
      </c>
      <c r="F404" s="99"/>
      <c r="G404" s="99"/>
      <c r="H404" s="102"/>
      <c r="I404" s="102"/>
      <c r="J404" s="13">
        <f t="shared" si="7"/>
        <v>0</v>
      </c>
    </row>
    <row r="405" spans="1:12" x14ac:dyDescent="0.25">
      <c r="A405" s="98"/>
      <c r="B405" s="108"/>
      <c r="C405" s="109" t="e">
        <f>VLOOKUP($B405,'Sledovanie čerpania rozpočtu'!$1:$1048576,2,0)</f>
        <v>#N/A</v>
      </c>
      <c r="D405" s="110" t="e">
        <f>VLOOKUP($B405,'Sledovanie čerpania rozpočtu'!$1:$1048576,4,0)</f>
        <v>#N/A</v>
      </c>
      <c r="E405" s="110" t="e">
        <f>VLOOKUP($B405,'Sledovanie čerpania rozpočtu'!$1:$1048576,3,0)</f>
        <v>#N/A</v>
      </c>
      <c r="F405" s="99"/>
      <c r="G405" s="99"/>
      <c r="H405" s="102"/>
      <c r="I405" s="102"/>
      <c r="J405" s="13">
        <f t="shared" si="7"/>
        <v>0</v>
      </c>
    </row>
    <row r="406" spans="1:12" x14ac:dyDescent="0.25">
      <c r="A406" s="98"/>
      <c r="B406" s="108"/>
      <c r="C406" s="109" t="e">
        <f>VLOOKUP($B406,'Sledovanie čerpania rozpočtu'!$1:$1048576,2,0)</f>
        <v>#N/A</v>
      </c>
      <c r="D406" s="110" t="e">
        <f>VLOOKUP($B406,'Sledovanie čerpania rozpočtu'!$1:$1048576,4,0)</f>
        <v>#N/A</v>
      </c>
      <c r="E406" s="110" t="e">
        <f>VLOOKUP($B406,'Sledovanie čerpania rozpočtu'!$1:$1048576,3,0)</f>
        <v>#N/A</v>
      </c>
      <c r="F406" s="99"/>
      <c r="G406" s="99"/>
      <c r="H406" s="102"/>
      <c r="I406" s="102"/>
      <c r="J406" s="13">
        <f t="shared" si="7"/>
        <v>0</v>
      </c>
    </row>
    <row r="407" spans="1:12" x14ac:dyDescent="0.25">
      <c r="A407" s="98"/>
      <c r="B407" s="108"/>
      <c r="C407" s="109" t="e">
        <f>VLOOKUP($B407,'Sledovanie čerpania rozpočtu'!$1:$1048576,2,0)</f>
        <v>#N/A</v>
      </c>
      <c r="D407" s="110" t="e">
        <f>VLOOKUP($B407,'Sledovanie čerpania rozpočtu'!$1:$1048576,4,0)</f>
        <v>#N/A</v>
      </c>
      <c r="E407" s="110" t="e">
        <f>VLOOKUP($B407,'Sledovanie čerpania rozpočtu'!$1:$1048576,3,0)</f>
        <v>#N/A</v>
      </c>
      <c r="F407" s="99"/>
      <c r="G407" s="99"/>
      <c r="H407" s="102"/>
      <c r="I407" s="102"/>
      <c r="J407" s="13">
        <f t="shared" si="7"/>
        <v>0</v>
      </c>
      <c r="L407" s="82"/>
    </row>
    <row r="408" spans="1:12" x14ac:dyDescent="0.25">
      <c r="A408" s="98"/>
      <c r="B408" s="108"/>
      <c r="C408" s="109" t="e">
        <f>VLOOKUP($B408,'Sledovanie čerpania rozpočtu'!$1:$1048576,2,0)</f>
        <v>#N/A</v>
      </c>
      <c r="D408" s="110" t="e">
        <f>VLOOKUP($B408,'Sledovanie čerpania rozpočtu'!$1:$1048576,4,0)</f>
        <v>#N/A</v>
      </c>
      <c r="E408" s="110" t="e">
        <f>VLOOKUP($B408,'Sledovanie čerpania rozpočtu'!$1:$1048576,3,0)</f>
        <v>#N/A</v>
      </c>
      <c r="F408" s="99"/>
      <c r="G408" s="99"/>
      <c r="H408" s="102"/>
      <c r="I408" s="102"/>
      <c r="J408" s="13">
        <f t="shared" si="7"/>
        <v>0</v>
      </c>
    </row>
    <row r="409" spans="1:12" x14ac:dyDescent="0.25">
      <c r="A409" s="98"/>
      <c r="B409" s="108"/>
      <c r="C409" s="109" t="e">
        <f>VLOOKUP($B409,'Sledovanie čerpania rozpočtu'!$1:$1048576,2,0)</f>
        <v>#N/A</v>
      </c>
      <c r="D409" s="110" t="e">
        <f>VLOOKUP($B409,'Sledovanie čerpania rozpočtu'!$1:$1048576,4,0)</f>
        <v>#N/A</v>
      </c>
      <c r="E409" s="110" t="e">
        <f>VLOOKUP($B409,'Sledovanie čerpania rozpočtu'!$1:$1048576,3,0)</f>
        <v>#N/A</v>
      </c>
      <c r="F409" s="99"/>
      <c r="G409" s="99"/>
      <c r="H409" s="102"/>
      <c r="I409" s="102"/>
      <c r="J409" s="13">
        <f t="shared" si="7"/>
        <v>0</v>
      </c>
    </row>
    <row r="410" spans="1:12" x14ac:dyDescent="0.25">
      <c r="A410" s="98"/>
      <c r="B410" s="108"/>
      <c r="C410" s="109" t="e">
        <f>VLOOKUP($B410,'Sledovanie čerpania rozpočtu'!$1:$1048576,2,0)</f>
        <v>#N/A</v>
      </c>
      <c r="D410" s="110" t="e">
        <f>VLOOKUP($B410,'Sledovanie čerpania rozpočtu'!$1:$1048576,4,0)</f>
        <v>#N/A</v>
      </c>
      <c r="E410" s="110" t="e">
        <f>VLOOKUP($B410,'Sledovanie čerpania rozpočtu'!$1:$1048576,3,0)</f>
        <v>#N/A</v>
      </c>
      <c r="F410" s="99"/>
      <c r="G410" s="99"/>
      <c r="H410" s="102"/>
      <c r="I410" s="102"/>
      <c r="J410" s="13">
        <f t="shared" si="7"/>
        <v>0</v>
      </c>
    </row>
    <row r="411" spans="1:12" x14ac:dyDescent="0.25">
      <c r="A411" s="98"/>
      <c r="B411" s="108"/>
      <c r="C411" s="109" t="e">
        <f>VLOOKUP($B411,'Sledovanie čerpania rozpočtu'!$1:$1048576,2,0)</f>
        <v>#N/A</v>
      </c>
      <c r="D411" s="110" t="e">
        <f>VLOOKUP($B411,'Sledovanie čerpania rozpočtu'!$1:$1048576,4,0)</f>
        <v>#N/A</v>
      </c>
      <c r="E411" s="110" t="e">
        <f>VLOOKUP($B411,'Sledovanie čerpania rozpočtu'!$1:$1048576,3,0)</f>
        <v>#N/A</v>
      </c>
      <c r="F411" s="99"/>
      <c r="G411" s="99"/>
      <c r="H411" s="102"/>
      <c r="I411" s="102"/>
      <c r="J411" s="13">
        <f t="shared" si="7"/>
        <v>0</v>
      </c>
    </row>
    <row r="412" spans="1:12" x14ac:dyDescent="0.25">
      <c r="A412" s="98"/>
      <c r="B412" s="108"/>
      <c r="C412" s="109" t="e">
        <f>VLOOKUP($B412,'Sledovanie čerpania rozpočtu'!$1:$1048576,2,0)</f>
        <v>#N/A</v>
      </c>
      <c r="D412" s="110" t="e">
        <f>VLOOKUP($B412,'Sledovanie čerpania rozpočtu'!$1:$1048576,4,0)</f>
        <v>#N/A</v>
      </c>
      <c r="E412" s="110" t="e">
        <f>VLOOKUP($B412,'Sledovanie čerpania rozpočtu'!$1:$1048576,3,0)</f>
        <v>#N/A</v>
      </c>
      <c r="F412" s="99"/>
      <c r="G412" s="99"/>
      <c r="H412" s="102"/>
      <c r="I412" s="102"/>
      <c r="J412" s="13">
        <f t="shared" si="7"/>
        <v>0</v>
      </c>
    </row>
    <row r="413" spans="1:12" x14ac:dyDescent="0.25">
      <c r="A413" s="98"/>
      <c r="B413" s="108"/>
      <c r="C413" s="109" t="e">
        <f>VLOOKUP($B413,'Sledovanie čerpania rozpočtu'!$1:$1048576,2,0)</f>
        <v>#N/A</v>
      </c>
      <c r="D413" s="110" t="e">
        <f>VLOOKUP($B413,'Sledovanie čerpania rozpočtu'!$1:$1048576,4,0)</f>
        <v>#N/A</v>
      </c>
      <c r="E413" s="110" t="e">
        <f>VLOOKUP($B413,'Sledovanie čerpania rozpočtu'!$1:$1048576,3,0)</f>
        <v>#N/A</v>
      </c>
      <c r="F413" s="99"/>
      <c r="G413" s="99"/>
      <c r="H413" s="102"/>
      <c r="I413" s="102"/>
      <c r="J413" s="13">
        <f t="shared" si="7"/>
        <v>0</v>
      </c>
    </row>
    <row r="414" spans="1:12" x14ac:dyDescent="0.25">
      <c r="A414" s="98"/>
      <c r="B414" s="108"/>
      <c r="C414" s="109" t="e">
        <f>VLOOKUP($B414,'Sledovanie čerpania rozpočtu'!$1:$1048576,2,0)</f>
        <v>#N/A</v>
      </c>
      <c r="D414" s="110" t="e">
        <f>VLOOKUP($B414,'Sledovanie čerpania rozpočtu'!$1:$1048576,4,0)</f>
        <v>#N/A</v>
      </c>
      <c r="E414" s="110" t="e">
        <f>VLOOKUP($B414,'Sledovanie čerpania rozpočtu'!$1:$1048576,3,0)</f>
        <v>#N/A</v>
      </c>
      <c r="F414" s="99"/>
      <c r="G414" s="99"/>
      <c r="H414" s="102"/>
      <c r="I414" s="102"/>
      <c r="J414" s="13">
        <f t="shared" si="7"/>
        <v>0</v>
      </c>
    </row>
    <row r="415" spans="1:12" x14ac:dyDescent="0.25">
      <c r="A415" s="98"/>
      <c r="B415" s="108"/>
      <c r="C415" s="109" t="e">
        <f>VLOOKUP($B415,'Sledovanie čerpania rozpočtu'!$1:$1048576,2,0)</f>
        <v>#N/A</v>
      </c>
      <c r="D415" s="110" t="e">
        <f>VLOOKUP($B415,'Sledovanie čerpania rozpočtu'!$1:$1048576,4,0)</f>
        <v>#N/A</v>
      </c>
      <c r="E415" s="110" t="e">
        <f>VLOOKUP($B415,'Sledovanie čerpania rozpočtu'!$1:$1048576,3,0)</f>
        <v>#N/A</v>
      </c>
      <c r="F415" s="99"/>
      <c r="G415" s="99"/>
      <c r="H415" s="102"/>
      <c r="I415" s="102"/>
      <c r="J415" s="13">
        <f t="shared" si="7"/>
        <v>0</v>
      </c>
    </row>
    <row r="416" spans="1:12" x14ac:dyDescent="0.25">
      <c r="A416" s="98"/>
      <c r="B416" s="108"/>
      <c r="C416" s="109" t="e">
        <f>VLOOKUP($B416,'Sledovanie čerpania rozpočtu'!$1:$1048576,2,0)</f>
        <v>#N/A</v>
      </c>
      <c r="D416" s="110" t="e">
        <f>VLOOKUP($B416,'Sledovanie čerpania rozpočtu'!$1:$1048576,4,0)</f>
        <v>#N/A</v>
      </c>
      <c r="E416" s="110" t="e">
        <f>VLOOKUP($B416,'Sledovanie čerpania rozpočtu'!$1:$1048576,3,0)</f>
        <v>#N/A</v>
      </c>
      <c r="F416" s="99"/>
      <c r="G416" s="99"/>
      <c r="H416" s="102"/>
      <c r="I416" s="102"/>
      <c r="J416" s="13">
        <f t="shared" si="7"/>
        <v>0</v>
      </c>
    </row>
    <row r="417" spans="1:10" x14ac:dyDescent="0.25">
      <c r="A417" s="98"/>
      <c r="B417" s="108"/>
      <c r="C417" s="109" t="e">
        <f>VLOOKUP($B417,'Sledovanie čerpania rozpočtu'!$1:$1048576,2,0)</f>
        <v>#N/A</v>
      </c>
      <c r="D417" s="110" t="e">
        <f>VLOOKUP($B417,'Sledovanie čerpania rozpočtu'!$1:$1048576,4,0)</f>
        <v>#N/A</v>
      </c>
      <c r="E417" s="110" t="e">
        <f>VLOOKUP($B417,'Sledovanie čerpania rozpočtu'!$1:$1048576,3,0)</f>
        <v>#N/A</v>
      </c>
      <c r="F417" s="99"/>
      <c r="G417" s="99"/>
      <c r="H417" s="102"/>
      <c r="I417" s="102"/>
      <c r="J417" s="13">
        <f t="shared" si="7"/>
        <v>0</v>
      </c>
    </row>
    <row r="418" spans="1:10" x14ac:dyDescent="0.25">
      <c r="A418" s="98"/>
      <c r="B418" s="108"/>
      <c r="C418" s="109" t="e">
        <f>VLOOKUP($B418,'Sledovanie čerpania rozpočtu'!$1:$1048576,2,0)</f>
        <v>#N/A</v>
      </c>
      <c r="D418" s="110" t="e">
        <f>VLOOKUP($B418,'Sledovanie čerpania rozpočtu'!$1:$1048576,4,0)</f>
        <v>#N/A</v>
      </c>
      <c r="E418" s="110" t="e">
        <f>VLOOKUP($B418,'Sledovanie čerpania rozpočtu'!$1:$1048576,3,0)</f>
        <v>#N/A</v>
      </c>
      <c r="F418" s="99"/>
      <c r="G418" s="99"/>
      <c r="H418" s="102"/>
      <c r="I418" s="102"/>
      <c r="J418" s="13">
        <f t="shared" si="7"/>
        <v>0</v>
      </c>
    </row>
    <row r="419" spans="1:10" x14ac:dyDescent="0.25">
      <c r="A419" s="98"/>
      <c r="B419" s="108"/>
      <c r="C419" s="109" t="e">
        <f>VLOOKUP($B419,'Sledovanie čerpania rozpočtu'!$1:$1048576,2,0)</f>
        <v>#N/A</v>
      </c>
      <c r="D419" s="110" t="e">
        <f>VLOOKUP($B419,'Sledovanie čerpania rozpočtu'!$1:$1048576,4,0)</f>
        <v>#N/A</v>
      </c>
      <c r="E419" s="110" t="e">
        <f>VLOOKUP($B419,'Sledovanie čerpania rozpočtu'!$1:$1048576,3,0)</f>
        <v>#N/A</v>
      </c>
      <c r="F419" s="99"/>
      <c r="G419" s="99"/>
      <c r="H419" s="102"/>
      <c r="I419" s="102"/>
      <c r="J419" s="13">
        <f t="shared" si="7"/>
        <v>0</v>
      </c>
    </row>
    <row r="420" spans="1:10" x14ac:dyDescent="0.25">
      <c r="A420" s="98"/>
      <c r="B420" s="108"/>
      <c r="C420" s="109" t="e">
        <f>VLOOKUP($B420,'Sledovanie čerpania rozpočtu'!$1:$1048576,2,0)</f>
        <v>#N/A</v>
      </c>
      <c r="D420" s="110" t="e">
        <f>VLOOKUP($B420,'Sledovanie čerpania rozpočtu'!$1:$1048576,4,0)</f>
        <v>#N/A</v>
      </c>
      <c r="E420" s="110" t="e">
        <f>VLOOKUP($B420,'Sledovanie čerpania rozpočtu'!$1:$1048576,3,0)</f>
        <v>#N/A</v>
      </c>
      <c r="F420" s="99"/>
      <c r="G420" s="99"/>
      <c r="H420" s="102"/>
      <c r="I420" s="102"/>
      <c r="J420" s="13">
        <f t="shared" si="7"/>
        <v>0</v>
      </c>
    </row>
    <row r="421" spans="1:10" x14ac:dyDescent="0.25">
      <c r="A421" s="98"/>
      <c r="B421" s="108"/>
      <c r="C421" s="109" t="e">
        <f>VLOOKUP($B421,'Sledovanie čerpania rozpočtu'!$1:$1048576,2,0)</f>
        <v>#N/A</v>
      </c>
      <c r="D421" s="110" t="e">
        <f>VLOOKUP($B421,'Sledovanie čerpania rozpočtu'!$1:$1048576,4,0)</f>
        <v>#N/A</v>
      </c>
      <c r="E421" s="110" t="e">
        <f>VLOOKUP($B421,'Sledovanie čerpania rozpočtu'!$1:$1048576,3,0)</f>
        <v>#N/A</v>
      </c>
      <c r="F421" s="99"/>
      <c r="G421" s="99"/>
      <c r="H421" s="102"/>
      <c r="I421" s="102"/>
      <c r="J421" s="13">
        <f t="shared" si="7"/>
        <v>0</v>
      </c>
    </row>
    <row r="422" spans="1:10" x14ac:dyDescent="0.25">
      <c r="A422" s="98"/>
      <c r="B422" s="108"/>
      <c r="C422" s="109" t="e">
        <f>VLOOKUP($B422,'Sledovanie čerpania rozpočtu'!$1:$1048576,2,0)</f>
        <v>#N/A</v>
      </c>
      <c r="D422" s="110" t="e">
        <f>VLOOKUP($B422,'Sledovanie čerpania rozpočtu'!$1:$1048576,4,0)</f>
        <v>#N/A</v>
      </c>
      <c r="E422" s="110" t="e">
        <f>VLOOKUP($B422,'Sledovanie čerpania rozpočtu'!$1:$1048576,3,0)</f>
        <v>#N/A</v>
      </c>
      <c r="F422" s="99"/>
      <c r="G422" s="99"/>
      <c r="H422" s="102"/>
      <c r="I422" s="102"/>
      <c r="J422" s="13">
        <f t="shared" si="7"/>
        <v>0</v>
      </c>
    </row>
    <row r="423" spans="1:10" x14ac:dyDescent="0.25">
      <c r="A423" s="98"/>
      <c r="B423" s="108"/>
      <c r="C423" s="109" t="e">
        <f>VLOOKUP($B423,'Sledovanie čerpania rozpočtu'!$1:$1048576,2,0)</f>
        <v>#N/A</v>
      </c>
      <c r="D423" s="110" t="e">
        <f>VLOOKUP($B423,'Sledovanie čerpania rozpočtu'!$1:$1048576,4,0)</f>
        <v>#N/A</v>
      </c>
      <c r="E423" s="110" t="e">
        <f>VLOOKUP($B423,'Sledovanie čerpania rozpočtu'!$1:$1048576,3,0)</f>
        <v>#N/A</v>
      </c>
      <c r="F423" s="99"/>
      <c r="G423" s="99"/>
      <c r="H423" s="102"/>
      <c r="I423" s="102"/>
      <c r="J423" s="13">
        <f t="shared" si="7"/>
        <v>0</v>
      </c>
    </row>
    <row r="424" spans="1:10" x14ac:dyDescent="0.25">
      <c r="A424" s="98"/>
      <c r="B424" s="108"/>
      <c r="C424" s="109" t="e">
        <f>VLOOKUP($B424,'Sledovanie čerpania rozpočtu'!$1:$1048576,2,0)</f>
        <v>#N/A</v>
      </c>
      <c r="D424" s="110" t="e">
        <f>VLOOKUP($B424,'Sledovanie čerpania rozpočtu'!$1:$1048576,4,0)</f>
        <v>#N/A</v>
      </c>
      <c r="E424" s="110" t="e">
        <f>VLOOKUP($B424,'Sledovanie čerpania rozpočtu'!$1:$1048576,3,0)</f>
        <v>#N/A</v>
      </c>
      <c r="F424" s="99"/>
      <c r="G424" s="99"/>
      <c r="H424" s="102"/>
      <c r="I424" s="102"/>
      <c r="J424" s="13">
        <f t="shared" si="7"/>
        <v>0</v>
      </c>
    </row>
    <row r="425" spans="1:10" x14ac:dyDescent="0.25">
      <c r="A425" s="98"/>
      <c r="B425" s="108"/>
      <c r="C425" s="109" t="e">
        <f>VLOOKUP($B425,'Sledovanie čerpania rozpočtu'!$1:$1048576,2,0)</f>
        <v>#N/A</v>
      </c>
      <c r="D425" s="110" t="e">
        <f>VLOOKUP($B425,'Sledovanie čerpania rozpočtu'!$1:$1048576,4,0)</f>
        <v>#N/A</v>
      </c>
      <c r="E425" s="110" t="e">
        <f>VLOOKUP($B425,'Sledovanie čerpania rozpočtu'!$1:$1048576,3,0)</f>
        <v>#N/A</v>
      </c>
      <c r="F425" s="99"/>
      <c r="G425" s="99"/>
      <c r="H425" s="102"/>
      <c r="I425" s="102"/>
      <c r="J425" s="13">
        <f t="shared" si="7"/>
        <v>0</v>
      </c>
    </row>
    <row r="426" spans="1:10" x14ac:dyDescent="0.25">
      <c r="A426" s="98"/>
      <c r="B426" s="108"/>
      <c r="C426" s="109" t="e">
        <f>VLOOKUP($B426,'Sledovanie čerpania rozpočtu'!$1:$1048576,2,0)</f>
        <v>#N/A</v>
      </c>
      <c r="D426" s="110" t="e">
        <f>VLOOKUP($B426,'Sledovanie čerpania rozpočtu'!$1:$1048576,4,0)</f>
        <v>#N/A</v>
      </c>
      <c r="E426" s="110" t="e">
        <f>VLOOKUP($B426,'Sledovanie čerpania rozpočtu'!$1:$1048576,3,0)</f>
        <v>#N/A</v>
      </c>
      <c r="F426" s="99"/>
      <c r="G426" s="99"/>
      <c r="H426" s="102"/>
      <c r="I426" s="102"/>
      <c r="J426" s="13">
        <f t="shared" si="7"/>
        <v>0</v>
      </c>
    </row>
    <row r="427" spans="1:10" x14ac:dyDescent="0.25">
      <c r="A427" s="98"/>
      <c r="B427" s="108"/>
      <c r="C427" s="109" t="e">
        <f>VLOOKUP($B427,'Sledovanie čerpania rozpočtu'!$1:$1048576,2,0)</f>
        <v>#N/A</v>
      </c>
      <c r="D427" s="110" t="e">
        <f>VLOOKUP($B427,'Sledovanie čerpania rozpočtu'!$1:$1048576,4,0)</f>
        <v>#N/A</v>
      </c>
      <c r="E427" s="110" t="e">
        <f>VLOOKUP($B427,'Sledovanie čerpania rozpočtu'!$1:$1048576,3,0)</f>
        <v>#N/A</v>
      </c>
      <c r="F427" s="99"/>
      <c r="G427" s="99"/>
      <c r="H427" s="102"/>
      <c r="I427" s="102"/>
      <c r="J427" s="13">
        <f t="shared" si="7"/>
        <v>0</v>
      </c>
    </row>
    <row r="428" spans="1:10" x14ac:dyDescent="0.25">
      <c r="A428" s="98"/>
      <c r="B428" s="108"/>
      <c r="C428" s="109" t="e">
        <f>VLOOKUP($B428,'Sledovanie čerpania rozpočtu'!$1:$1048576,2,0)</f>
        <v>#N/A</v>
      </c>
      <c r="D428" s="110" t="e">
        <f>VLOOKUP($B428,'Sledovanie čerpania rozpočtu'!$1:$1048576,4,0)</f>
        <v>#N/A</v>
      </c>
      <c r="E428" s="110" t="e">
        <f>VLOOKUP($B428,'Sledovanie čerpania rozpočtu'!$1:$1048576,3,0)</f>
        <v>#N/A</v>
      </c>
      <c r="F428" s="99"/>
      <c r="G428" s="99"/>
      <c r="H428" s="102"/>
      <c r="I428" s="102"/>
      <c r="J428" s="13">
        <f t="shared" si="7"/>
        <v>0</v>
      </c>
    </row>
    <row r="429" spans="1:10" x14ac:dyDescent="0.25">
      <c r="A429" s="98"/>
      <c r="B429" s="108"/>
      <c r="C429" s="109" t="e">
        <f>VLOOKUP($B429,'Sledovanie čerpania rozpočtu'!$1:$1048576,2,0)</f>
        <v>#N/A</v>
      </c>
      <c r="D429" s="110" t="e">
        <f>VLOOKUP($B429,'Sledovanie čerpania rozpočtu'!$1:$1048576,4,0)</f>
        <v>#N/A</v>
      </c>
      <c r="E429" s="110" t="e">
        <f>VLOOKUP($B429,'Sledovanie čerpania rozpočtu'!$1:$1048576,3,0)</f>
        <v>#N/A</v>
      </c>
      <c r="F429" s="99"/>
      <c r="G429" s="99"/>
      <c r="H429" s="102"/>
      <c r="I429" s="102"/>
      <c r="J429" s="13">
        <f t="shared" si="7"/>
        <v>0</v>
      </c>
    </row>
    <row r="430" spans="1:10" x14ac:dyDescent="0.25">
      <c r="A430" s="98"/>
      <c r="B430" s="108"/>
      <c r="C430" s="109" t="e">
        <f>VLOOKUP($B430,'Sledovanie čerpania rozpočtu'!$1:$1048576,2,0)</f>
        <v>#N/A</v>
      </c>
      <c r="D430" s="110" t="e">
        <f>VLOOKUP($B430,'Sledovanie čerpania rozpočtu'!$1:$1048576,4,0)</f>
        <v>#N/A</v>
      </c>
      <c r="E430" s="110" t="e">
        <f>VLOOKUP($B430,'Sledovanie čerpania rozpočtu'!$1:$1048576,3,0)</f>
        <v>#N/A</v>
      </c>
      <c r="F430" s="99"/>
      <c r="G430" s="99"/>
      <c r="H430" s="102"/>
      <c r="I430" s="102"/>
      <c r="J430" s="13">
        <f t="shared" si="7"/>
        <v>0</v>
      </c>
    </row>
    <row r="431" spans="1:10" x14ac:dyDescent="0.25">
      <c r="A431" s="98"/>
      <c r="B431" s="108"/>
      <c r="C431" s="109" t="e">
        <f>VLOOKUP($B431,'Sledovanie čerpania rozpočtu'!$1:$1048576,2,0)</f>
        <v>#N/A</v>
      </c>
      <c r="D431" s="110" t="e">
        <f>VLOOKUP($B431,'Sledovanie čerpania rozpočtu'!$1:$1048576,4,0)</f>
        <v>#N/A</v>
      </c>
      <c r="E431" s="110" t="e">
        <f>VLOOKUP($B431,'Sledovanie čerpania rozpočtu'!$1:$1048576,3,0)</f>
        <v>#N/A</v>
      </c>
      <c r="F431" s="99"/>
      <c r="G431" s="99"/>
      <c r="H431" s="102"/>
      <c r="I431" s="102"/>
      <c r="J431" s="13">
        <f t="shared" si="7"/>
        <v>0</v>
      </c>
    </row>
    <row r="432" spans="1:10" x14ac:dyDescent="0.25">
      <c r="A432" s="98"/>
      <c r="B432" s="108"/>
      <c r="C432" s="109" t="e">
        <f>VLOOKUP($B432,'Sledovanie čerpania rozpočtu'!$1:$1048576,2,0)</f>
        <v>#N/A</v>
      </c>
      <c r="D432" s="110" t="e">
        <f>VLOOKUP($B432,'Sledovanie čerpania rozpočtu'!$1:$1048576,4,0)</f>
        <v>#N/A</v>
      </c>
      <c r="E432" s="110" t="e">
        <f>VLOOKUP($B432,'Sledovanie čerpania rozpočtu'!$1:$1048576,3,0)</f>
        <v>#N/A</v>
      </c>
      <c r="F432" s="99"/>
      <c r="G432" s="99"/>
      <c r="H432" s="102"/>
      <c r="I432" s="102"/>
      <c r="J432" s="13">
        <f t="shared" si="7"/>
        <v>0</v>
      </c>
    </row>
    <row r="433" spans="1:10" x14ac:dyDescent="0.25">
      <c r="A433" s="98"/>
      <c r="B433" s="108"/>
      <c r="C433" s="109" t="e">
        <f>VLOOKUP($B433,'Sledovanie čerpania rozpočtu'!$1:$1048576,2,0)</f>
        <v>#N/A</v>
      </c>
      <c r="D433" s="110" t="e">
        <f>VLOOKUP($B433,'Sledovanie čerpania rozpočtu'!$1:$1048576,4,0)</f>
        <v>#N/A</v>
      </c>
      <c r="E433" s="110" t="e">
        <f>VLOOKUP($B433,'Sledovanie čerpania rozpočtu'!$1:$1048576,3,0)</f>
        <v>#N/A</v>
      </c>
      <c r="F433" s="99"/>
      <c r="G433" s="99"/>
      <c r="H433" s="102"/>
      <c r="I433" s="102"/>
      <c r="J433" s="13">
        <f t="shared" si="7"/>
        <v>0</v>
      </c>
    </row>
    <row r="434" spans="1:10" x14ac:dyDescent="0.25">
      <c r="A434" s="98"/>
      <c r="B434" s="108"/>
      <c r="C434" s="109" t="e">
        <f>VLOOKUP($B434,'Sledovanie čerpania rozpočtu'!$1:$1048576,2,0)</f>
        <v>#N/A</v>
      </c>
      <c r="D434" s="110" t="e">
        <f>VLOOKUP($B434,'Sledovanie čerpania rozpočtu'!$1:$1048576,4,0)</f>
        <v>#N/A</v>
      </c>
      <c r="E434" s="110" t="e">
        <f>VLOOKUP($B434,'Sledovanie čerpania rozpočtu'!$1:$1048576,3,0)</f>
        <v>#N/A</v>
      </c>
      <c r="F434" s="99"/>
      <c r="G434" s="99"/>
      <c r="H434" s="102"/>
      <c r="I434" s="102"/>
      <c r="J434" s="13">
        <f t="shared" si="7"/>
        <v>0</v>
      </c>
    </row>
    <row r="435" spans="1:10" x14ac:dyDescent="0.25">
      <c r="A435" s="98"/>
      <c r="B435" s="108"/>
      <c r="C435" s="109" t="e">
        <f>VLOOKUP($B435,'Sledovanie čerpania rozpočtu'!$1:$1048576,2,0)</f>
        <v>#N/A</v>
      </c>
      <c r="D435" s="110" t="e">
        <f>VLOOKUP($B435,'Sledovanie čerpania rozpočtu'!$1:$1048576,4,0)</f>
        <v>#N/A</v>
      </c>
      <c r="E435" s="110" t="e">
        <f>VLOOKUP($B435,'Sledovanie čerpania rozpočtu'!$1:$1048576,3,0)</f>
        <v>#N/A</v>
      </c>
      <c r="F435" s="99"/>
      <c r="G435" s="99"/>
      <c r="H435" s="102"/>
      <c r="I435" s="102"/>
      <c r="J435" s="13">
        <f t="shared" si="7"/>
        <v>0</v>
      </c>
    </row>
    <row r="436" spans="1:10" x14ac:dyDescent="0.25">
      <c r="A436" s="98"/>
      <c r="B436" s="108"/>
      <c r="C436" s="109" t="e">
        <f>VLOOKUP($B436,'Sledovanie čerpania rozpočtu'!$1:$1048576,2,0)</f>
        <v>#N/A</v>
      </c>
      <c r="D436" s="110" t="e">
        <f>VLOOKUP($B436,'Sledovanie čerpania rozpočtu'!$1:$1048576,4,0)</f>
        <v>#N/A</v>
      </c>
      <c r="E436" s="110" t="e">
        <f>VLOOKUP($B436,'Sledovanie čerpania rozpočtu'!$1:$1048576,3,0)</f>
        <v>#N/A</v>
      </c>
      <c r="F436" s="99"/>
      <c r="G436" s="99"/>
      <c r="H436" s="102"/>
      <c r="I436" s="102"/>
      <c r="J436" s="13">
        <f t="shared" si="7"/>
        <v>0</v>
      </c>
    </row>
    <row r="437" spans="1:10" x14ac:dyDescent="0.25">
      <c r="A437" s="98"/>
      <c r="B437" s="108"/>
      <c r="C437" s="109" t="e">
        <f>VLOOKUP($B437,'Sledovanie čerpania rozpočtu'!$1:$1048576,2,0)</f>
        <v>#N/A</v>
      </c>
      <c r="D437" s="110" t="e">
        <f>VLOOKUP($B437,'Sledovanie čerpania rozpočtu'!$1:$1048576,4,0)</f>
        <v>#N/A</v>
      </c>
      <c r="E437" s="110" t="e">
        <f>VLOOKUP($B437,'Sledovanie čerpania rozpočtu'!$1:$1048576,3,0)</f>
        <v>#N/A</v>
      </c>
      <c r="F437" s="99"/>
      <c r="G437" s="99"/>
      <c r="H437" s="102"/>
      <c r="I437" s="102"/>
      <c r="J437" s="13">
        <f t="shared" si="7"/>
        <v>0</v>
      </c>
    </row>
    <row r="438" spans="1:10" x14ac:dyDescent="0.25">
      <c r="A438" s="98"/>
      <c r="B438" s="108"/>
      <c r="C438" s="109" t="e">
        <f>VLOOKUP($B438,'Sledovanie čerpania rozpočtu'!$1:$1048576,2,0)</f>
        <v>#N/A</v>
      </c>
      <c r="D438" s="110" t="e">
        <f>VLOOKUP($B438,'Sledovanie čerpania rozpočtu'!$1:$1048576,4,0)</f>
        <v>#N/A</v>
      </c>
      <c r="E438" s="110" t="e">
        <f>VLOOKUP($B438,'Sledovanie čerpania rozpočtu'!$1:$1048576,3,0)</f>
        <v>#N/A</v>
      </c>
      <c r="F438" s="99"/>
      <c r="G438" s="99"/>
      <c r="H438" s="102"/>
      <c r="I438" s="102"/>
      <c r="J438" s="13">
        <f t="shared" si="7"/>
        <v>0</v>
      </c>
    </row>
    <row r="439" spans="1:10" x14ac:dyDescent="0.25">
      <c r="A439" s="98"/>
      <c r="B439" s="108"/>
      <c r="C439" s="109" t="e">
        <f>VLOOKUP($B439,'Sledovanie čerpania rozpočtu'!$1:$1048576,2,0)</f>
        <v>#N/A</v>
      </c>
      <c r="D439" s="110" t="e">
        <f>VLOOKUP($B439,'Sledovanie čerpania rozpočtu'!$1:$1048576,4,0)</f>
        <v>#N/A</v>
      </c>
      <c r="E439" s="110" t="e">
        <f>VLOOKUP($B439,'Sledovanie čerpania rozpočtu'!$1:$1048576,3,0)</f>
        <v>#N/A</v>
      </c>
      <c r="F439" s="99"/>
      <c r="G439" s="99"/>
      <c r="H439" s="102"/>
      <c r="I439" s="102"/>
      <c r="J439" s="13">
        <f t="shared" si="7"/>
        <v>0</v>
      </c>
    </row>
    <row r="440" spans="1:10" x14ac:dyDescent="0.25">
      <c r="A440" s="98"/>
      <c r="B440" s="108"/>
      <c r="C440" s="109" t="e">
        <f>VLOOKUP($B440,'Sledovanie čerpania rozpočtu'!$1:$1048576,2,0)</f>
        <v>#N/A</v>
      </c>
      <c r="D440" s="110" t="e">
        <f>VLOOKUP($B440,'Sledovanie čerpania rozpočtu'!$1:$1048576,4,0)</f>
        <v>#N/A</v>
      </c>
      <c r="E440" s="110" t="e">
        <f>VLOOKUP($B440,'Sledovanie čerpania rozpočtu'!$1:$1048576,3,0)</f>
        <v>#N/A</v>
      </c>
      <c r="F440" s="97"/>
      <c r="G440" s="97"/>
      <c r="H440" s="102"/>
      <c r="I440" s="102"/>
      <c r="J440" s="13">
        <f t="shared" si="7"/>
        <v>0</v>
      </c>
    </row>
    <row r="441" spans="1:10" x14ac:dyDescent="0.25">
      <c r="A441" s="98"/>
      <c r="B441" s="108"/>
      <c r="C441" s="109" t="e">
        <f>VLOOKUP($B441,'Sledovanie čerpania rozpočtu'!$1:$1048576,2,0)</f>
        <v>#N/A</v>
      </c>
      <c r="D441" s="110" t="e">
        <f>VLOOKUP($B441,'Sledovanie čerpania rozpočtu'!$1:$1048576,4,0)</f>
        <v>#N/A</v>
      </c>
      <c r="E441" s="110" t="e">
        <f>VLOOKUP($B441,'Sledovanie čerpania rozpočtu'!$1:$1048576,3,0)</f>
        <v>#N/A</v>
      </c>
      <c r="F441" s="97"/>
      <c r="G441" s="97"/>
      <c r="H441" s="102"/>
      <c r="I441" s="102"/>
      <c r="J441" s="13">
        <f t="shared" si="7"/>
        <v>0</v>
      </c>
    </row>
    <row r="442" spans="1:10" x14ac:dyDescent="0.25">
      <c r="A442" s="98"/>
      <c r="B442" s="108"/>
      <c r="C442" s="109" t="e">
        <f>VLOOKUP($B442,'Sledovanie čerpania rozpočtu'!$1:$1048576,2,0)</f>
        <v>#N/A</v>
      </c>
      <c r="D442" s="110" t="e">
        <f>VLOOKUP($B442,'Sledovanie čerpania rozpočtu'!$1:$1048576,4,0)</f>
        <v>#N/A</v>
      </c>
      <c r="E442" s="110" t="e">
        <f>VLOOKUP($B442,'Sledovanie čerpania rozpočtu'!$1:$1048576,3,0)</f>
        <v>#N/A</v>
      </c>
      <c r="F442" s="97"/>
      <c r="G442" s="97"/>
      <c r="H442" s="102"/>
      <c r="I442" s="102"/>
      <c r="J442" s="13">
        <f t="shared" si="7"/>
        <v>0</v>
      </c>
    </row>
    <row r="443" spans="1:10" x14ac:dyDescent="0.25">
      <c r="A443" s="98"/>
      <c r="B443" s="108"/>
      <c r="C443" s="109" t="e">
        <f>VLOOKUP($B443,'Sledovanie čerpania rozpočtu'!$1:$1048576,2,0)</f>
        <v>#N/A</v>
      </c>
      <c r="D443" s="110" t="e">
        <f>VLOOKUP($B443,'Sledovanie čerpania rozpočtu'!$1:$1048576,4,0)</f>
        <v>#N/A</v>
      </c>
      <c r="E443" s="110" t="e">
        <f>VLOOKUP($B443,'Sledovanie čerpania rozpočtu'!$1:$1048576,3,0)</f>
        <v>#N/A</v>
      </c>
      <c r="F443" s="97"/>
      <c r="G443" s="97"/>
      <c r="H443" s="102"/>
      <c r="I443" s="102"/>
      <c r="J443" s="13">
        <f t="shared" si="7"/>
        <v>0</v>
      </c>
    </row>
    <row r="444" spans="1:10" x14ac:dyDescent="0.25">
      <c r="A444" s="98"/>
      <c r="B444" s="108"/>
      <c r="C444" s="109" t="e">
        <f>VLOOKUP($B444,'Sledovanie čerpania rozpočtu'!$1:$1048576,2,0)</f>
        <v>#N/A</v>
      </c>
      <c r="D444" s="110" t="e">
        <f>VLOOKUP($B444,'Sledovanie čerpania rozpočtu'!$1:$1048576,4,0)</f>
        <v>#N/A</v>
      </c>
      <c r="E444" s="110" t="e">
        <f>VLOOKUP($B444,'Sledovanie čerpania rozpočtu'!$1:$1048576,3,0)</f>
        <v>#N/A</v>
      </c>
      <c r="F444" s="97"/>
      <c r="G444" s="97"/>
      <c r="H444" s="102"/>
      <c r="I444" s="102"/>
      <c r="J444" s="13">
        <f t="shared" si="7"/>
        <v>0</v>
      </c>
    </row>
    <row r="445" spans="1:10" x14ac:dyDescent="0.25">
      <c r="A445" s="98"/>
      <c r="B445" s="108"/>
      <c r="C445" s="109" t="e">
        <f>VLOOKUP($B445,'Sledovanie čerpania rozpočtu'!$1:$1048576,2,0)</f>
        <v>#N/A</v>
      </c>
      <c r="D445" s="110" t="e">
        <f>VLOOKUP($B445,'Sledovanie čerpania rozpočtu'!$1:$1048576,4,0)</f>
        <v>#N/A</v>
      </c>
      <c r="E445" s="110" t="e">
        <f>VLOOKUP($B445,'Sledovanie čerpania rozpočtu'!$1:$1048576,3,0)</f>
        <v>#N/A</v>
      </c>
      <c r="F445" s="97"/>
      <c r="G445" s="97"/>
      <c r="H445" s="102"/>
      <c r="I445" s="102"/>
      <c r="J445" s="13">
        <f t="shared" si="7"/>
        <v>0</v>
      </c>
    </row>
    <row r="446" spans="1:10" x14ac:dyDescent="0.25">
      <c r="A446" s="98"/>
      <c r="B446" s="108"/>
      <c r="C446" s="109" t="e">
        <f>VLOOKUP($B446,'Sledovanie čerpania rozpočtu'!$1:$1048576,2,0)</f>
        <v>#N/A</v>
      </c>
      <c r="D446" s="110" t="e">
        <f>VLOOKUP($B446,'Sledovanie čerpania rozpočtu'!$1:$1048576,4,0)</f>
        <v>#N/A</v>
      </c>
      <c r="E446" s="110" t="e">
        <f>VLOOKUP($B446,'Sledovanie čerpania rozpočtu'!$1:$1048576,3,0)</f>
        <v>#N/A</v>
      </c>
      <c r="F446" s="99"/>
      <c r="G446" s="99"/>
      <c r="H446" s="100"/>
      <c r="I446" s="100"/>
      <c r="J446" s="13">
        <f t="shared" si="7"/>
        <v>0</v>
      </c>
    </row>
    <row r="447" spans="1:10" x14ac:dyDescent="0.25">
      <c r="A447" s="98"/>
      <c r="B447" s="108"/>
      <c r="C447" s="109" t="e">
        <f>VLOOKUP($B447,'Sledovanie čerpania rozpočtu'!$1:$1048576,2,0)</f>
        <v>#N/A</v>
      </c>
      <c r="D447" s="110" t="e">
        <f>VLOOKUP($B447,'Sledovanie čerpania rozpočtu'!$1:$1048576,4,0)</f>
        <v>#N/A</v>
      </c>
      <c r="E447" s="110" t="e">
        <f>VLOOKUP($B447,'Sledovanie čerpania rozpočtu'!$1:$1048576,3,0)</f>
        <v>#N/A</v>
      </c>
      <c r="F447" s="99"/>
      <c r="G447" s="99"/>
      <c r="H447" s="100"/>
      <c r="I447" s="100"/>
      <c r="J447" s="13">
        <f t="shared" si="7"/>
        <v>0</v>
      </c>
    </row>
    <row r="448" spans="1:10" x14ac:dyDescent="0.25">
      <c r="A448" s="98"/>
      <c r="B448" s="108"/>
      <c r="C448" s="109" t="e">
        <f>VLOOKUP($B448,'Sledovanie čerpania rozpočtu'!$1:$1048576,2,0)</f>
        <v>#N/A</v>
      </c>
      <c r="D448" s="110" t="e">
        <f>VLOOKUP($B448,'Sledovanie čerpania rozpočtu'!$1:$1048576,4,0)</f>
        <v>#N/A</v>
      </c>
      <c r="E448" s="110" t="e">
        <f>VLOOKUP($B448,'Sledovanie čerpania rozpočtu'!$1:$1048576,3,0)</f>
        <v>#N/A</v>
      </c>
      <c r="F448" s="99"/>
      <c r="G448" s="99"/>
      <c r="H448" s="100"/>
      <c r="I448" s="100"/>
      <c r="J448" s="13">
        <f t="shared" si="7"/>
        <v>0</v>
      </c>
    </row>
    <row r="449" spans="1:10" x14ac:dyDescent="0.25">
      <c r="A449" s="98"/>
      <c r="B449" s="108"/>
      <c r="C449" s="109" t="e">
        <f>VLOOKUP($B449,'Sledovanie čerpania rozpočtu'!$1:$1048576,2,0)</f>
        <v>#N/A</v>
      </c>
      <c r="D449" s="110" t="e">
        <f>VLOOKUP($B449,'Sledovanie čerpania rozpočtu'!$1:$1048576,4,0)</f>
        <v>#N/A</v>
      </c>
      <c r="E449" s="110" t="e">
        <f>VLOOKUP($B449,'Sledovanie čerpania rozpočtu'!$1:$1048576,3,0)</f>
        <v>#N/A</v>
      </c>
      <c r="F449" s="99"/>
      <c r="G449" s="99"/>
      <c r="H449" s="100"/>
      <c r="I449" s="100"/>
      <c r="J449" s="13">
        <f t="shared" si="7"/>
        <v>0</v>
      </c>
    </row>
    <row r="450" spans="1:10" x14ac:dyDescent="0.25">
      <c r="A450" s="98"/>
      <c r="B450" s="108"/>
      <c r="C450" s="109" t="e">
        <f>VLOOKUP($B450,'Sledovanie čerpania rozpočtu'!$1:$1048576,2,0)</f>
        <v>#N/A</v>
      </c>
      <c r="D450" s="110" t="e">
        <f>VLOOKUP($B450,'Sledovanie čerpania rozpočtu'!$1:$1048576,4,0)</f>
        <v>#N/A</v>
      </c>
      <c r="E450" s="110" t="e">
        <f>VLOOKUP($B450,'Sledovanie čerpania rozpočtu'!$1:$1048576,3,0)</f>
        <v>#N/A</v>
      </c>
      <c r="F450" s="99"/>
      <c r="G450" s="99"/>
      <c r="H450" s="100"/>
      <c r="I450" s="100"/>
      <c r="J450" s="13">
        <f t="shared" si="7"/>
        <v>0</v>
      </c>
    </row>
    <row r="451" spans="1:10" x14ac:dyDescent="0.25">
      <c r="A451" s="98"/>
      <c r="B451" s="108"/>
      <c r="C451" s="109" t="e">
        <f>VLOOKUP($B451,'Sledovanie čerpania rozpočtu'!$1:$1048576,2,0)</f>
        <v>#N/A</v>
      </c>
      <c r="D451" s="110" t="e">
        <f>VLOOKUP($B451,'Sledovanie čerpania rozpočtu'!$1:$1048576,4,0)</f>
        <v>#N/A</v>
      </c>
      <c r="E451" s="110" t="e">
        <f>VLOOKUP($B451,'Sledovanie čerpania rozpočtu'!$1:$1048576,3,0)</f>
        <v>#N/A</v>
      </c>
      <c r="F451" s="99"/>
      <c r="G451" s="99"/>
      <c r="H451" s="100"/>
      <c r="I451" s="100"/>
      <c r="J451" s="13">
        <f t="shared" ref="J451:J514" si="8">F451-G451</f>
        <v>0</v>
      </c>
    </row>
    <row r="452" spans="1:10" x14ac:dyDescent="0.25">
      <c r="A452" s="98"/>
      <c r="B452" s="108"/>
      <c r="C452" s="109" t="e">
        <f>VLOOKUP($B452,'Sledovanie čerpania rozpočtu'!$1:$1048576,2,0)</f>
        <v>#N/A</v>
      </c>
      <c r="D452" s="110" t="e">
        <f>VLOOKUP($B452,'Sledovanie čerpania rozpočtu'!$1:$1048576,4,0)</f>
        <v>#N/A</v>
      </c>
      <c r="E452" s="110" t="e">
        <f>VLOOKUP($B452,'Sledovanie čerpania rozpočtu'!$1:$1048576,3,0)</f>
        <v>#N/A</v>
      </c>
      <c r="F452" s="99"/>
      <c r="G452" s="99"/>
      <c r="H452" s="100"/>
      <c r="I452" s="100"/>
      <c r="J452" s="13">
        <f t="shared" si="8"/>
        <v>0</v>
      </c>
    </row>
    <row r="453" spans="1:10" x14ac:dyDescent="0.25">
      <c r="A453" s="98"/>
      <c r="B453" s="108"/>
      <c r="C453" s="109" t="e">
        <f>VLOOKUP($B453,'Sledovanie čerpania rozpočtu'!$1:$1048576,2,0)</f>
        <v>#N/A</v>
      </c>
      <c r="D453" s="110" t="e">
        <f>VLOOKUP($B453,'Sledovanie čerpania rozpočtu'!$1:$1048576,4,0)</f>
        <v>#N/A</v>
      </c>
      <c r="E453" s="110" t="e">
        <f>VLOOKUP($B453,'Sledovanie čerpania rozpočtu'!$1:$1048576,3,0)</f>
        <v>#N/A</v>
      </c>
      <c r="F453" s="99"/>
      <c r="G453" s="99"/>
      <c r="H453" s="100"/>
      <c r="I453" s="100"/>
      <c r="J453" s="13">
        <f t="shared" si="8"/>
        <v>0</v>
      </c>
    </row>
    <row r="454" spans="1:10" x14ac:dyDescent="0.25">
      <c r="A454" s="98"/>
      <c r="B454" s="108"/>
      <c r="C454" s="109" t="e">
        <f>VLOOKUP($B454,'Sledovanie čerpania rozpočtu'!$1:$1048576,2,0)</f>
        <v>#N/A</v>
      </c>
      <c r="D454" s="110" t="e">
        <f>VLOOKUP($B454,'Sledovanie čerpania rozpočtu'!$1:$1048576,4,0)</f>
        <v>#N/A</v>
      </c>
      <c r="E454" s="110" t="e">
        <f>VLOOKUP($B454,'Sledovanie čerpania rozpočtu'!$1:$1048576,3,0)</f>
        <v>#N/A</v>
      </c>
      <c r="F454" s="99"/>
      <c r="G454" s="99"/>
      <c r="H454" s="100"/>
      <c r="I454" s="100"/>
      <c r="J454" s="13">
        <f t="shared" si="8"/>
        <v>0</v>
      </c>
    </row>
    <row r="455" spans="1:10" x14ac:dyDescent="0.25">
      <c r="A455" s="98"/>
      <c r="B455" s="108"/>
      <c r="C455" s="109" t="e">
        <f>VLOOKUP($B455,'Sledovanie čerpania rozpočtu'!$1:$1048576,2,0)</f>
        <v>#N/A</v>
      </c>
      <c r="D455" s="110" t="e">
        <f>VLOOKUP($B455,'Sledovanie čerpania rozpočtu'!$1:$1048576,4,0)</f>
        <v>#N/A</v>
      </c>
      <c r="E455" s="110" t="e">
        <f>VLOOKUP($B455,'Sledovanie čerpania rozpočtu'!$1:$1048576,3,0)</f>
        <v>#N/A</v>
      </c>
      <c r="F455" s="99"/>
      <c r="G455" s="99"/>
      <c r="H455" s="100"/>
      <c r="I455" s="100"/>
      <c r="J455" s="13">
        <f t="shared" si="8"/>
        <v>0</v>
      </c>
    </row>
    <row r="456" spans="1:10" x14ac:dyDescent="0.25">
      <c r="A456" s="98"/>
      <c r="B456" s="108"/>
      <c r="C456" s="109" t="e">
        <f>VLOOKUP($B456,'Sledovanie čerpania rozpočtu'!$1:$1048576,2,0)</f>
        <v>#N/A</v>
      </c>
      <c r="D456" s="110" t="e">
        <f>VLOOKUP($B456,'Sledovanie čerpania rozpočtu'!$1:$1048576,4,0)</f>
        <v>#N/A</v>
      </c>
      <c r="E456" s="110" t="e">
        <f>VLOOKUP($B456,'Sledovanie čerpania rozpočtu'!$1:$1048576,3,0)</f>
        <v>#N/A</v>
      </c>
      <c r="F456" s="99"/>
      <c r="G456" s="99"/>
      <c r="H456" s="100"/>
      <c r="I456" s="100"/>
      <c r="J456" s="13">
        <f t="shared" si="8"/>
        <v>0</v>
      </c>
    </row>
    <row r="457" spans="1:10" x14ac:dyDescent="0.25">
      <c r="A457" s="98"/>
      <c r="B457" s="108"/>
      <c r="C457" s="109" t="e">
        <f>VLOOKUP($B457,'Sledovanie čerpania rozpočtu'!$1:$1048576,2,0)</f>
        <v>#N/A</v>
      </c>
      <c r="D457" s="110" t="e">
        <f>VLOOKUP($B457,'Sledovanie čerpania rozpočtu'!$1:$1048576,4,0)</f>
        <v>#N/A</v>
      </c>
      <c r="E457" s="110" t="e">
        <f>VLOOKUP($B457,'Sledovanie čerpania rozpočtu'!$1:$1048576,3,0)</f>
        <v>#N/A</v>
      </c>
      <c r="F457" s="99"/>
      <c r="G457" s="99"/>
      <c r="H457" s="100"/>
      <c r="I457" s="100"/>
      <c r="J457" s="13">
        <f t="shared" si="8"/>
        <v>0</v>
      </c>
    </row>
    <row r="458" spans="1:10" x14ac:dyDescent="0.25">
      <c r="A458" s="98"/>
      <c r="B458" s="108"/>
      <c r="C458" s="109" t="e">
        <f>VLOOKUP($B458,'Sledovanie čerpania rozpočtu'!$1:$1048576,2,0)</f>
        <v>#N/A</v>
      </c>
      <c r="D458" s="110" t="e">
        <f>VLOOKUP($B458,'Sledovanie čerpania rozpočtu'!$1:$1048576,4,0)</f>
        <v>#N/A</v>
      </c>
      <c r="E458" s="110" t="e">
        <f>VLOOKUP($B458,'Sledovanie čerpania rozpočtu'!$1:$1048576,3,0)</f>
        <v>#N/A</v>
      </c>
      <c r="F458" s="99"/>
      <c r="G458" s="99"/>
      <c r="H458" s="100"/>
      <c r="I458" s="100"/>
      <c r="J458" s="13">
        <f t="shared" si="8"/>
        <v>0</v>
      </c>
    </row>
    <row r="459" spans="1:10" x14ac:dyDescent="0.25">
      <c r="A459" s="98"/>
      <c r="B459" s="108"/>
      <c r="C459" s="109" t="e">
        <f>VLOOKUP($B459,'Sledovanie čerpania rozpočtu'!$1:$1048576,2,0)</f>
        <v>#N/A</v>
      </c>
      <c r="D459" s="110" t="e">
        <f>VLOOKUP($B459,'Sledovanie čerpania rozpočtu'!$1:$1048576,4,0)</f>
        <v>#N/A</v>
      </c>
      <c r="E459" s="110" t="e">
        <f>VLOOKUP($B459,'Sledovanie čerpania rozpočtu'!$1:$1048576,3,0)</f>
        <v>#N/A</v>
      </c>
      <c r="F459" s="99"/>
      <c r="G459" s="99"/>
      <c r="H459" s="100"/>
      <c r="I459" s="100"/>
      <c r="J459" s="13">
        <f t="shared" si="8"/>
        <v>0</v>
      </c>
    </row>
    <row r="460" spans="1:10" x14ac:dyDescent="0.25">
      <c r="A460" s="98"/>
      <c r="B460" s="108"/>
      <c r="C460" s="109" t="e">
        <f>VLOOKUP($B460,'Sledovanie čerpania rozpočtu'!$1:$1048576,2,0)</f>
        <v>#N/A</v>
      </c>
      <c r="D460" s="110" t="e">
        <f>VLOOKUP($B460,'Sledovanie čerpania rozpočtu'!$1:$1048576,4,0)</f>
        <v>#N/A</v>
      </c>
      <c r="E460" s="110" t="e">
        <f>VLOOKUP($B460,'Sledovanie čerpania rozpočtu'!$1:$1048576,3,0)</f>
        <v>#N/A</v>
      </c>
      <c r="F460" s="99"/>
      <c r="G460" s="99"/>
      <c r="H460" s="100"/>
      <c r="I460" s="100"/>
      <c r="J460" s="13">
        <f t="shared" si="8"/>
        <v>0</v>
      </c>
    </row>
    <row r="461" spans="1:10" x14ac:dyDescent="0.25">
      <c r="A461" s="98"/>
      <c r="B461" s="108"/>
      <c r="C461" s="109" t="e">
        <f>VLOOKUP($B461,'Sledovanie čerpania rozpočtu'!$1:$1048576,2,0)</f>
        <v>#N/A</v>
      </c>
      <c r="D461" s="110" t="e">
        <f>VLOOKUP($B461,'Sledovanie čerpania rozpočtu'!$1:$1048576,4,0)</f>
        <v>#N/A</v>
      </c>
      <c r="E461" s="110" t="e">
        <f>VLOOKUP($B461,'Sledovanie čerpania rozpočtu'!$1:$1048576,3,0)</f>
        <v>#N/A</v>
      </c>
      <c r="F461" s="99"/>
      <c r="G461" s="99"/>
      <c r="H461" s="100"/>
      <c r="I461" s="100"/>
      <c r="J461" s="13">
        <f t="shared" si="8"/>
        <v>0</v>
      </c>
    </row>
    <row r="462" spans="1:10" x14ac:dyDescent="0.25">
      <c r="A462" s="98"/>
      <c r="B462" s="108"/>
      <c r="C462" s="109" t="e">
        <f>VLOOKUP($B462,'Sledovanie čerpania rozpočtu'!$1:$1048576,2,0)</f>
        <v>#N/A</v>
      </c>
      <c r="D462" s="110" t="e">
        <f>VLOOKUP($B462,'Sledovanie čerpania rozpočtu'!$1:$1048576,4,0)</f>
        <v>#N/A</v>
      </c>
      <c r="E462" s="110" t="e">
        <f>VLOOKUP($B462,'Sledovanie čerpania rozpočtu'!$1:$1048576,3,0)</f>
        <v>#N/A</v>
      </c>
      <c r="F462" s="99"/>
      <c r="G462" s="103"/>
      <c r="H462" s="100"/>
      <c r="I462" s="100"/>
      <c r="J462" s="13">
        <f t="shared" si="8"/>
        <v>0</v>
      </c>
    </row>
    <row r="463" spans="1:10" x14ac:dyDescent="0.25">
      <c r="A463" s="98"/>
      <c r="B463" s="108"/>
      <c r="C463" s="109" t="e">
        <f>VLOOKUP($B463,'Sledovanie čerpania rozpočtu'!$1:$1048576,2,0)</f>
        <v>#N/A</v>
      </c>
      <c r="D463" s="110" t="e">
        <f>VLOOKUP($B463,'Sledovanie čerpania rozpočtu'!$1:$1048576,4,0)</f>
        <v>#N/A</v>
      </c>
      <c r="E463" s="110" t="e">
        <f>VLOOKUP($B463,'Sledovanie čerpania rozpočtu'!$1:$1048576,3,0)</f>
        <v>#N/A</v>
      </c>
      <c r="F463" s="97"/>
      <c r="G463" s="97"/>
      <c r="H463" s="100"/>
      <c r="I463" s="100"/>
      <c r="J463" s="13">
        <f t="shared" si="8"/>
        <v>0</v>
      </c>
    </row>
    <row r="464" spans="1:10" x14ac:dyDescent="0.25">
      <c r="A464" s="98"/>
      <c r="B464" s="108"/>
      <c r="C464" s="109" t="e">
        <f>VLOOKUP($B464,'Sledovanie čerpania rozpočtu'!$1:$1048576,2,0)</f>
        <v>#N/A</v>
      </c>
      <c r="D464" s="110" t="e">
        <f>VLOOKUP($B464,'Sledovanie čerpania rozpočtu'!$1:$1048576,4,0)</f>
        <v>#N/A</v>
      </c>
      <c r="E464" s="110" t="e">
        <f>VLOOKUP($B464,'Sledovanie čerpania rozpočtu'!$1:$1048576,3,0)</f>
        <v>#N/A</v>
      </c>
      <c r="F464" s="97"/>
      <c r="G464" s="97"/>
      <c r="H464" s="100"/>
      <c r="I464" s="100"/>
      <c r="J464" s="13">
        <f t="shared" si="8"/>
        <v>0</v>
      </c>
    </row>
    <row r="465" spans="1:10" x14ac:dyDescent="0.25">
      <c r="A465" s="98"/>
      <c r="B465" s="108"/>
      <c r="C465" s="109" t="e">
        <f>VLOOKUP($B465,'Sledovanie čerpania rozpočtu'!$1:$1048576,2,0)</f>
        <v>#N/A</v>
      </c>
      <c r="D465" s="110" t="e">
        <f>VLOOKUP($B465,'Sledovanie čerpania rozpočtu'!$1:$1048576,4,0)</f>
        <v>#N/A</v>
      </c>
      <c r="E465" s="110" t="e">
        <f>VLOOKUP($B465,'Sledovanie čerpania rozpočtu'!$1:$1048576,3,0)</f>
        <v>#N/A</v>
      </c>
      <c r="F465" s="97"/>
      <c r="G465" s="97"/>
      <c r="H465" s="100"/>
      <c r="I465" s="100"/>
      <c r="J465" s="13">
        <f t="shared" si="8"/>
        <v>0</v>
      </c>
    </row>
    <row r="466" spans="1:10" x14ac:dyDescent="0.25">
      <c r="A466" s="98"/>
      <c r="B466" s="108"/>
      <c r="C466" s="109" t="e">
        <f>VLOOKUP($B466,'Sledovanie čerpania rozpočtu'!$1:$1048576,2,0)</f>
        <v>#N/A</v>
      </c>
      <c r="D466" s="110" t="e">
        <f>VLOOKUP($B466,'Sledovanie čerpania rozpočtu'!$1:$1048576,4,0)</f>
        <v>#N/A</v>
      </c>
      <c r="E466" s="110" t="e">
        <f>VLOOKUP($B466,'Sledovanie čerpania rozpočtu'!$1:$1048576,3,0)</f>
        <v>#N/A</v>
      </c>
      <c r="F466" s="97"/>
      <c r="G466" s="97"/>
      <c r="H466" s="100"/>
      <c r="I466" s="100"/>
      <c r="J466" s="13">
        <f t="shared" si="8"/>
        <v>0</v>
      </c>
    </row>
    <row r="467" spans="1:10" x14ac:dyDescent="0.25">
      <c r="A467" s="98"/>
      <c r="B467" s="108"/>
      <c r="C467" s="109" t="e">
        <f>VLOOKUP($B467,'Sledovanie čerpania rozpočtu'!$1:$1048576,2,0)</f>
        <v>#N/A</v>
      </c>
      <c r="D467" s="110" t="e">
        <f>VLOOKUP($B467,'Sledovanie čerpania rozpočtu'!$1:$1048576,4,0)</f>
        <v>#N/A</v>
      </c>
      <c r="E467" s="110" t="e">
        <f>VLOOKUP($B467,'Sledovanie čerpania rozpočtu'!$1:$1048576,3,0)</f>
        <v>#N/A</v>
      </c>
      <c r="F467" s="97"/>
      <c r="G467" s="97"/>
      <c r="H467" s="100"/>
      <c r="I467" s="100"/>
      <c r="J467" s="13">
        <f t="shared" si="8"/>
        <v>0</v>
      </c>
    </row>
    <row r="468" spans="1:10" x14ac:dyDescent="0.25">
      <c r="A468" s="98"/>
      <c r="B468" s="108"/>
      <c r="C468" s="109" t="e">
        <f>VLOOKUP($B468,'Sledovanie čerpania rozpočtu'!$1:$1048576,2,0)</f>
        <v>#N/A</v>
      </c>
      <c r="D468" s="110" t="e">
        <f>VLOOKUP($B468,'Sledovanie čerpania rozpočtu'!$1:$1048576,4,0)</f>
        <v>#N/A</v>
      </c>
      <c r="E468" s="110" t="e">
        <f>VLOOKUP($B468,'Sledovanie čerpania rozpočtu'!$1:$1048576,3,0)</f>
        <v>#N/A</v>
      </c>
      <c r="F468" s="97"/>
      <c r="G468" s="97"/>
      <c r="H468" s="100"/>
      <c r="I468" s="100"/>
      <c r="J468" s="13">
        <f t="shared" si="8"/>
        <v>0</v>
      </c>
    </row>
    <row r="469" spans="1:10" x14ac:dyDescent="0.25">
      <c r="A469" s="98"/>
      <c r="B469" s="108"/>
      <c r="C469" s="109" t="e">
        <f>VLOOKUP($B469,'Sledovanie čerpania rozpočtu'!$1:$1048576,2,0)</f>
        <v>#N/A</v>
      </c>
      <c r="D469" s="110" t="e">
        <f>VLOOKUP($B469,'Sledovanie čerpania rozpočtu'!$1:$1048576,4,0)</f>
        <v>#N/A</v>
      </c>
      <c r="E469" s="110" t="e">
        <f>VLOOKUP($B469,'Sledovanie čerpania rozpočtu'!$1:$1048576,3,0)</f>
        <v>#N/A</v>
      </c>
      <c r="F469" s="97"/>
      <c r="G469" s="97"/>
      <c r="H469" s="100"/>
      <c r="I469" s="100"/>
      <c r="J469" s="13">
        <f t="shared" si="8"/>
        <v>0</v>
      </c>
    </row>
    <row r="470" spans="1:10" x14ac:dyDescent="0.25">
      <c r="A470" s="98"/>
      <c r="B470" s="108"/>
      <c r="C470" s="109" t="e">
        <f>VLOOKUP($B470,'Sledovanie čerpania rozpočtu'!$1:$1048576,2,0)</f>
        <v>#N/A</v>
      </c>
      <c r="D470" s="110" t="e">
        <f>VLOOKUP($B470,'Sledovanie čerpania rozpočtu'!$1:$1048576,4,0)</f>
        <v>#N/A</v>
      </c>
      <c r="E470" s="110" t="e">
        <f>VLOOKUP($B470,'Sledovanie čerpania rozpočtu'!$1:$1048576,3,0)</f>
        <v>#N/A</v>
      </c>
      <c r="F470" s="97"/>
      <c r="G470" s="97"/>
      <c r="H470" s="100"/>
      <c r="I470" s="100"/>
      <c r="J470" s="13">
        <f t="shared" si="8"/>
        <v>0</v>
      </c>
    </row>
    <row r="471" spans="1:10" x14ac:dyDescent="0.25">
      <c r="A471" s="98"/>
      <c r="B471" s="108"/>
      <c r="C471" s="109" t="e">
        <f>VLOOKUP($B471,'Sledovanie čerpania rozpočtu'!$1:$1048576,2,0)</f>
        <v>#N/A</v>
      </c>
      <c r="D471" s="110" t="e">
        <f>VLOOKUP($B471,'Sledovanie čerpania rozpočtu'!$1:$1048576,4,0)</f>
        <v>#N/A</v>
      </c>
      <c r="E471" s="110" t="e">
        <f>VLOOKUP($B471,'Sledovanie čerpania rozpočtu'!$1:$1048576,3,0)</f>
        <v>#N/A</v>
      </c>
      <c r="F471" s="97"/>
      <c r="G471" s="97"/>
      <c r="H471" s="100"/>
      <c r="I471" s="100"/>
      <c r="J471" s="13">
        <f t="shared" si="8"/>
        <v>0</v>
      </c>
    </row>
    <row r="472" spans="1:10" x14ac:dyDescent="0.25">
      <c r="A472" s="98"/>
      <c r="B472" s="108"/>
      <c r="C472" s="109" t="e">
        <f>VLOOKUP($B472,'Sledovanie čerpania rozpočtu'!$1:$1048576,2,0)</f>
        <v>#N/A</v>
      </c>
      <c r="D472" s="110" t="e">
        <f>VLOOKUP($B472,'Sledovanie čerpania rozpočtu'!$1:$1048576,4,0)</f>
        <v>#N/A</v>
      </c>
      <c r="E472" s="110" t="e">
        <f>VLOOKUP($B472,'Sledovanie čerpania rozpočtu'!$1:$1048576,3,0)</f>
        <v>#N/A</v>
      </c>
      <c r="F472" s="97"/>
      <c r="G472" s="97"/>
      <c r="H472" s="100"/>
      <c r="I472" s="100"/>
      <c r="J472" s="13">
        <f t="shared" si="8"/>
        <v>0</v>
      </c>
    </row>
    <row r="473" spans="1:10" x14ac:dyDescent="0.25">
      <c r="A473" s="98"/>
      <c r="B473" s="108"/>
      <c r="C473" s="109" t="e">
        <f>VLOOKUP($B473,'Sledovanie čerpania rozpočtu'!$1:$1048576,2,0)</f>
        <v>#N/A</v>
      </c>
      <c r="D473" s="110" t="e">
        <f>VLOOKUP($B473,'Sledovanie čerpania rozpočtu'!$1:$1048576,4,0)</f>
        <v>#N/A</v>
      </c>
      <c r="E473" s="110" t="e">
        <f>VLOOKUP($B473,'Sledovanie čerpania rozpočtu'!$1:$1048576,3,0)</f>
        <v>#N/A</v>
      </c>
      <c r="F473" s="97"/>
      <c r="G473" s="97"/>
      <c r="H473" s="100"/>
      <c r="I473" s="100"/>
      <c r="J473" s="13">
        <f t="shared" si="8"/>
        <v>0</v>
      </c>
    </row>
    <row r="474" spans="1:10" x14ac:dyDescent="0.25">
      <c r="A474" s="98"/>
      <c r="B474" s="108"/>
      <c r="C474" s="109" t="e">
        <f>VLOOKUP($B474,'Sledovanie čerpania rozpočtu'!$1:$1048576,2,0)</f>
        <v>#N/A</v>
      </c>
      <c r="D474" s="110" t="e">
        <f>VLOOKUP($B474,'Sledovanie čerpania rozpočtu'!$1:$1048576,4,0)</f>
        <v>#N/A</v>
      </c>
      <c r="E474" s="110" t="e">
        <f>VLOOKUP($B474,'Sledovanie čerpania rozpočtu'!$1:$1048576,3,0)</f>
        <v>#N/A</v>
      </c>
      <c r="F474" s="97"/>
      <c r="G474" s="97"/>
      <c r="H474" s="100"/>
      <c r="I474" s="100"/>
      <c r="J474" s="13">
        <f t="shared" si="8"/>
        <v>0</v>
      </c>
    </row>
    <row r="475" spans="1:10" x14ac:dyDescent="0.25">
      <c r="A475" s="98"/>
      <c r="B475" s="108"/>
      <c r="C475" s="109" t="e">
        <f>VLOOKUP($B475,'Sledovanie čerpania rozpočtu'!$1:$1048576,2,0)</f>
        <v>#N/A</v>
      </c>
      <c r="D475" s="110" t="e">
        <f>VLOOKUP($B475,'Sledovanie čerpania rozpočtu'!$1:$1048576,4,0)</f>
        <v>#N/A</v>
      </c>
      <c r="E475" s="110" t="e">
        <f>VLOOKUP($B475,'Sledovanie čerpania rozpočtu'!$1:$1048576,3,0)</f>
        <v>#N/A</v>
      </c>
      <c r="F475" s="97"/>
      <c r="G475" s="97"/>
      <c r="H475" s="100"/>
      <c r="I475" s="100"/>
      <c r="J475" s="13">
        <f t="shared" si="8"/>
        <v>0</v>
      </c>
    </row>
    <row r="476" spans="1:10" x14ac:dyDescent="0.25">
      <c r="A476" s="98"/>
      <c r="B476" s="108"/>
      <c r="C476" s="109" t="e">
        <f>VLOOKUP($B476,'Sledovanie čerpania rozpočtu'!$1:$1048576,2,0)</f>
        <v>#N/A</v>
      </c>
      <c r="D476" s="110" t="e">
        <f>VLOOKUP($B476,'Sledovanie čerpania rozpočtu'!$1:$1048576,4,0)</f>
        <v>#N/A</v>
      </c>
      <c r="E476" s="110" t="e">
        <f>VLOOKUP($B476,'Sledovanie čerpania rozpočtu'!$1:$1048576,3,0)</f>
        <v>#N/A</v>
      </c>
      <c r="F476" s="97"/>
      <c r="G476" s="97"/>
      <c r="H476" s="100"/>
      <c r="I476" s="100"/>
      <c r="J476" s="13">
        <f t="shared" si="8"/>
        <v>0</v>
      </c>
    </row>
    <row r="477" spans="1:10" x14ac:dyDescent="0.25">
      <c r="A477" s="98"/>
      <c r="B477" s="108"/>
      <c r="C477" s="109" t="e">
        <f>VLOOKUP($B477,'Sledovanie čerpania rozpočtu'!$1:$1048576,2,0)</f>
        <v>#N/A</v>
      </c>
      <c r="D477" s="110" t="e">
        <f>VLOOKUP($B477,'Sledovanie čerpania rozpočtu'!$1:$1048576,4,0)</f>
        <v>#N/A</v>
      </c>
      <c r="E477" s="110" t="e">
        <f>VLOOKUP($B477,'Sledovanie čerpania rozpočtu'!$1:$1048576,3,0)</f>
        <v>#N/A</v>
      </c>
      <c r="F477" s="97"/>
      <c r="G477" s="97"/>
      <c r="H477" s="100"/>
      <c r="I477" s="100"/>
      <c r="J477" s="13">
        <f t="shared" si="8"/>
        <v>0</v>
      </c>
    </row>
    <row r="478" spans="1:10" x14ac:dyDescent="0.25">
      <c r="A478" s="98"/>
      <c r="B478" s="108"/>
      <c r="C478" s="109" t="e">
        <f>VLOOKUP($B478,'Sledovanie čerpania rozpočtu'!$1:$1048576,2,0)</f>
        <v>#N/A</v>
      </c>
      <c r="D478" s="110" t="e">
        <f>VLOOKUP($B478,'Sledovanie čerpania rozpočtu'!$1:$1048576,4,0)</f>
        <v>#N/A</v>
      </c>
      <c r="E478" s="110" t="e">
        <f>VLOOKUP($B478,'Sledovanie čerpania rozpočtu'!$1:$1048576,3,0)</f>
        <v>#N/A</v>
      </c>
      <c r="F478" s="97"/>
      <c r="G478" s="97"/>
      <c r="H478" s="100"/>
      <c r="I478" s="100"/>
      <c r="J478" s="13">
        <f t="shared" si="8"/>
        <v>0</v>
      </c>
    </row>
    <row r="479" spans="1:10" x14ac:dyDescent="0.25">
      <c r="A479" s="98"/>
      <c r="B479" s="108"/>
      <c r="C479" s="109" t="e">
        <f>VLOOKUP($B479,'Sledovanie čerpania rozpočtu'!$1:$1048576,2,0)</f>
        <v>#N/A</v>
      </c>
      <c r="D479" s="110" t="e">
        <f>VLOOKUP($B479,'Sledovanie čerpania rozpočtu'!$1:$1048576,4,0)</f>
        <v>#N/A</v>
      </c>
      <c r="E479" s="110" t="e">
        <f>VLOOKUP($B479,'Sledovanie čerpania rozpočtu'!$1:$1048576,3,0)</f>
        <v>#N/A</v>
      </c>
      <c r="F479" s="97"/>
      <c r="G479" s="97"/>
      <c r="H479" s="100"/>
      <c r="I479" s="100"/>
      <c r="J479" s="13">
        <f t="shared" si="8"/>
        <v>0</v>
      </c>
    </row>
    <row r="480" spans="1:10" x14ac:dyDescent="0.25">
      <c r="A480" s="98"/>
      <c r="B480" s="108"/>
      <c r="C480" s="109" t="e">
        <f>VLOOKUP($B480,'Sledovanie čerpania rozpočtu'!$1:$1048576,2,0)</f>
        <v>#N/A</v>
      </c>
      <c r="D480" s="110" t="e">
        <f>VLOOKUP($B480,'Sledovanie čerpania rozpočtu'!$1:$1048576,4,0)</f>
        <v>#N/A</v>
      </c>
      <c r="E480" s="110" t="e">
        <f>VLOOKUP($B480,'Sledovanie čerpania rozpočtu'!$1:$1048576,3,0)</f>
        <v>#N/A</v>
      </c>
      <c r="F480" s="97"/>
      <c r="G480" s="97"/>
      <c r="H480" s="100"/>
      <c r="I480" s="100"/>
      <c r="J480" s="13">
        <f t="shared" si="8"/>
        <v>0</v>
      </c>
    </row>
    <row r="481" spans="1:10" x14ac:dyDescent="0.25">
      <c r="A481" s="98"/>
      <c r="B481" s="108"/>
      <c r="C481" s="109" t="e">
        <f>VLOOKUP($B481,'Sledovanie čerpania rozpočtu'!$1:$1048576,2,0)</f>
        <v>#N/A</v>
      </c>
      <c r="D481" s="110" t="e">
        <f>VLOOKUP($B481,'Sledovanie čerpania rozpočtu'!$1:$1048576,4,0)</f>
        <v>#N/A</v>
      </c>
      <c r="E481" s="110" t="e">
        <f>VLOOKUP($B481,'Sledovanie čerpania rozpočtu'!$1:$1048576,3,0)</f>
        <v>#N/A</v>
      </c>
      <c r="F481" s="97"/>
      <c r="G481" s="97"/>
      <c r="H481" s="100"/>
      <c r="I481" s="100"/>
      <c r="J481" s="13">
        <f t="shared" si="8"/>
        <v>0</v>
      </c>
    </row>
    <row r="482" spans="1:10" x14ac:dyDescent="0.25">
      <c r="A482" s="98"/>
      <c r="B482" s="108"/>
      <c r="C482" s="109" t="e">
        <f>VLOOKUP($B482,'Sledovanie čerpania rozpočtu'!$1:$1048576,2,0)</f>
        <v>#N/A</v>
      </c>
      <c r="D482" s="110" t="e">
        <f>VLOOKUP($B482,'Sledovanie čerpania rozpočtu'!$1:$1048576,4,0)</f>
        <v>#N/A</v>
      </c>
      <c r="E482" s="110" t="e">
        <f>VLOOKUP($B482,'Sledovanie čerpania rozpočtu'!$1:$1048576,3,0)</f>
        <v>#N/A</v>
      </c>
      <c r="F482" s="97"/>
      <c r="G482" s="97"/>
      <c r="H482" s="100"/>
      <c r="I482" s="100"/>
      <c r="J482" s="13">
        <f t="shared" si="8"/>
        <v>0</v>
      </c>
    </row>
    <row r="483" spans="1:10" x14ac:dyDescent="0.25">
      <c r="A483" s="98"/>
      <c r="B483" s="108"/>
      <c r="C483" s="109" t="e">
        <f>VLOOKUP($B483,'Sledovanie čerpania rozpočtu'!$1:$1048576,2,0)</f>
        <v>#N/A</v>
      </c>
      <c r="D483" s="110" t="e">
        <f>VLOOKUP($B483,'Sledovanie čerpania rozpočtu'!$1:$1048576,4,0)</f>
        <v>#N/A</v>
      </c>
      <c r="E483" s="110" t="e">
        <f>VLOOKUP($B483,'Sledovanie čerpania rozpočtu'!$1:$1048576,3,0)</f>
        <v>#N/A</v>
      </c>
      <c r="F483" s="97"/>
      <c r="G483" s="97"/>
      <c r="H483" s="100"/>
      <c r="I483" s="100"/>
      <c r="J483" s="13">
        <f t="shared" si="8"/>
        <v>0</v>
      </c>
    </row>
    <row r="484" spans="1:10" x14ac:dyDescent="0.25">
      <c r="A484" s="98"/>
      <c r="B484" s="108"/>
      <c r="C484" s="109" t="e">
        <f>VLOOKUP($B484,'Sledovanie čerpania rozpočtu'!$1:$1048576,2,0)</f>
        <v>#N/A</v>
      </c>
      <c r="D484" s="110" t="e">
        <f>VLOOKUP($B484,'Sledovanie čerpania rozpočtu'!$1:$1048576,4,0)</f>
        <v>#N/A</v>
      </c>
      <c r="E484" s="110" t="e">
        <f>VLOOKUP($B484,'Sledovanie čerpania rozpočtu'!$1:$1048576,3,0)</f>
        <v>#N/A</v>
      </c>
      <c r="F484" s="97"/>
      <c r="G484" s="97"/>
      <c r="H484" s="100"/>
      <c r="I484" s="100"/>
      <c r="J484" s="13">
        <f t="shared" si="8"/>
        <v>0</v>
      </c>
    </row>
    <row r="485" spans="1:10" x14ac:dyDescent="0.25">
      <c r="A485" s="98"/>
      <c r="B485" s="108"/>
      <c r="C485" s="109" t="e">
        <f>VLOOKUP($B485,'Sledovanie čerpania rozpočtu'!$1:$1048576,2,0)</f>
        <v>#N/A</v>
      </c>
      <c r="D485" s="110" t="e">
        <f>VLOOKUP($B485,'Sledovanie čerpania rozpočtu'!$1:$1048576,4,0)</f>
        <v>#N/A</v>
      </c>
      <c r="E485" s="110" t="e">
        <f>VLOOKUP($B485,'Sledovanie čerpania rozpočtu'!$1:$1048576,3,0)</f>
        <v>#N/A</v>
      </c>
      <c r="F485" s="97"/>
      <c r="G485" s="97"/>
      <c r="H485" s="100"/>
      <c r="I485" s="100"/>
      <c r="J485" s="13">
        <f t="shared" si="8"/>
        <v>0</v>
      </c>
    </row>
    <row r="486" spans="1:10" x14ac:dyDescent="0.25">
      <c r="A486" s="98"/>
      <c r="B486" s="108"/>
      <c r="C486" s="109" t="e">
        <f>VLOOKUP($B486,'Sledovanie čerpania rozpočtu'!$1:$1048576,2,0)</f>
        <v>#N/A</v>
      </c>
      <c r="D486" s="110" t="e">
        <f>VLOOKUP($B486,'Sledovanie čerpania rozpočtu'!$1:$1048576,4,0)</f>
        <v>#N/A</v>
      </c>
      <c r="E486" s="110" t="e">
        <f>VLOOKUP($B486,'Sledovanie čerpania rozpočtu'!$1:$1048576,3,0)</f>
        <v>#N/A</v>
      </c>
      <c r="F486" s="97"/>
      <c r="G486" s="97"/>
      <c r="H486" s="100"/>
      <c r="I486" s="100"/>
      <c r="J486" s="13">
        <f t="shared" si="8"/>
        <v>0</v>
      </c>
    </row>
    <row r="487" spans="1:10" x14ac:dyDescent="0.25">
      <c r="A487" s="98"/>
      <c r="B487" s="108"/>
      <c r="C487" s="109" t="e">
        <f>VLOOKUP($B487,'Sledovanie čerpania rozpočtu'!$1:$1048576,2,0)</f>
        <v>#N/A</v>
      </c>
      <c r="D487" s="110" t="e">
        <f>VLOOKUP($B487,'Sledovanie čerpania rozpočtu'!$1:$1048576,4,0)</f>
        <v>#N/A</v>
      </c>
      <c r="E487" s="110" t="e">
        <f>VLOOKUP($B487,'Sledovanie čerpania rozpočtu'!$1:$1048576,3,0)</f>
        <v>#N/A</v>
      </c>
      <c r="F487" s="97"/>
      <c r="G487" s="97"/>
      <c r="H487" s="100"/>
      <c r="I487" s="100"/>
      <c r="J487" s="13">
        <f t="shared" si="8"/>
        <v>0</v>
      </c>
    </row>
    <row r="488" spans="1:10" x14ac:dyDescent="0.25">
      <c r="A488" s="98"/>
      <c r="B488" s="108"/>
      <c r="C488" s="109" t="e">
        <f>VLOOKUP($B488,'Sledovanie čerpania rozpočtu'!$1:$1048576,2,0)</f>
        <v>#N/A</v>
      </c>
      <c r="D488" s="110" t="e">
        <f>VLOOKUP($B488,'Sledovanie čerpania rozpočtu'!$1:$1048576,4,0)</f>
        <v>#N/A</v>
      </c>
      <c r="E488" s="110" t="e">
        <f>VLOOKUP($B488,'Sledovanie čerpania rozpočtu'!$1:$1048576,3,0)</f>
        <v>#N/A</v>
      </c>
      <c r="F488" s="97"/>
      <c r="G488" s="97"/>
      <c r="H488" s="100"/>
      <c r="I488" s="100"/>
      <c r="J488" s="13">
        <f t="shared" si="8"/>
        <v>0</v>
      </c>
    </row>
    <row r="489" spans="1:10" x14ac:dyDescent="0.25">
      <c r="A489" s="98"/>
      <c r="B489" s="108"/>
      <c r="C489" s="109" t="e">
        <f>VLOOKUP($B489,'Sledovanie čerpania rozpočtu'!$1:$1048576,2,0)</f>
        <v>#N/A</v>
      </c>
      <c r="D489" s="110" t="e">
        <f>VLOOKUP($B489,'Sledovanie čerpania rozpočtu'!$1:$1048576,4,0)</f>
        <v>#N/A</v>
      </c>
      <c r="E489" s="110" t="e">
        <f>VLOOKUP($B489,'Sledovanie čerpania rozpočtu'!$1:$1048576,3,0)</f>
        <v>#N/A</v>
      </c>
      <c r="F489" s="97"/>
      <c r="G489" s="97"/>
      <c r="H489" s="100"/>
      <c r="I489" s="100"/>
      <c r="J489" s="13">
        <f t="shared" si="8"/>
        <v>0</v>
      </c>
    </row>
    <row r="490" spans="1:10" x14ac:dyDescent="0.25">
      <c r="A490" s="98"/>
      <c r="B490" s="108"/>
      <c r="C490" s="109" t="e">
        <f>VLOOKUP($B490,'Sledovanie čerpania rozpočtu'!$1:$1048576,2,0)</f>
        <v>#N/A</v>
      </c>
      <c r="D490" s="110" t="e">
        <f>VLOOKUP($B490,'Sledovanie čerpania rozpočtu'!$1:$1048576,4,0)</f>
        <v>#N/A</v>
      </c>
      <c r="E490" s="110" t="e">
        <f>VLOOKUP($B490,'Sledovanie čerpania rozpočtu'!$1:$1048576,3,0)</f>
        <v>#N/A</v>
      </c>
      <c r="F490" s="97"/>
      <c r="G490" s="97"/>
      <c r="H490" s="100"/>
      <c r="I490" s="100"/>
      <c r="J490" s="13">
        <f t="shared" si="8"/>
        <v>0</v>
      </c>
    </row>
    <row r="491" spans="1:10" x14ac:dyDescent="0.25">
      <c r="A491" s="98"/>
      <c r="B491" s="108"/>
      <c r="C491" s="109" t="e">
        <f>VLOOKUP($B491,'Sledovanie čerpania rozpočtu'!$1:$1048576,2,0)</f>
        <v>#N/A</v>
      </c>
      <c r="D491" s="110" t="e">
        <f>VLOOKUP($B491,'Sledovanie čerpania rozpočtu'!$1:$1048576,4,0)</f>
        <v>#N/A</v>
      </c>
      <c r="E491" s="110" t="e">
        <f>VLOOKUP($B491,'Sledovanie čerpania rozpočtu'!$1:$1048576,3,0)</f>
        <v>#N/A</v>
      </c>
      <c r="F491" s="97"/>
      <c r="G491" s="97"/>
      <c r="H491" s="100"/>
      <c r="I491" s="100"/>
      <c r="J491" s="13">
        <f t="shared" si="8"/>
        <v>0</v>
      </c>
    </row>
    <row r="492" spans="1:10" x14ac:dyDescent="0.25">
      <c r="A492" s="98"/>
      <c r="B492" s="108"/>
      <c r="C492" s="109" t="e">
        <f>VLOOKUP($B492,'Sledovanie čerpania rozpočtu'!$1:$1048576,2,0)</f>
        <v>#N/A</v>
      </c>
      <c r="D492" s="110" t="e">
        <f>VLOOKUP($B492,'Sledovanie čerpania rozpočtu'!$1:$1048576,4,0)</f>
        <v>#N/A</v>
      </c>
      <c r="E492" s="110" t="e">
        <f>VLOOKUP($B492,'Sledovanie čerpania rozpočtu'!$1:$1048576,3,0)</f>
        <v>#N/A</v>
      </c>
      <c r="F492" s="97"/>
      <c r="G492" s="97"/>
      <c r="H492" s="100"/>
      <c r="I492" s="100"/>
      <c r="J492" s="13">
        <f t="shared" si="8"/>
        <v>0</v>
      </c>
    </row>
    <row r="493" spans="1:10" x14ac:dyDescent="0.25">
      <c r="A493" s="98"/>
      <c r="B493" s="108"/>
      <c r="C493" s="109" t="e">
        <f>VLOOKUP($B493,'Sledovanie čerpania rozpočtu'!$1:$1048576,2,0)</f>
        <v>#N/A</v>
      </c>
      <c r="D493" s="110" t="e">
        <f>VLOOKUP($B493,'Sledovanie čerpania rozpočtu'!$1:$1048576,4,0)</f>
        <v>#N/A</v>
      </c>
      <c r="E493" s="110" t="e">
        <f>VLOOKUP($B493,'Sledovanie čerpania rozpočtu'!$1:$1048576,3,0)</f>
        <v>#N/A</v>
      </c>
      <c r="F493" s="97"/>
      <c r="G493" s="97"/>
      <c r="H493" s="100"/>
      <c r="I493" s="100"/>
      <c r="J493" s="13">
        <f t="shared" si="8"/>
        <v>0</v>
      </c>
    </row>
    <row r="494" spans="1:10" x14ac:dyDescent="0.25">
      <c r="A494" s="98"/>
      <c r="B494" s="108"/>
      <c r="C494" s="109" t="e">
        <f>VLOOKUP($B494,'Sledovanie čerpania rozpočtu'!$1:$1048576,2,0)</f>
        <v>#N/A</v>
      </c>
      <c r="D494" s="110" t="e">
        <f>VLOOKUP($B494,'Sledovanie čerpania rozpočtu'!$1:$1048576,4,0)</f>
        <v>#N/A</v>
      </c>
      <c r="E494" s="110" t="e">
        <f>VLOOKUP($B494,'Sledovanie čerpania rozpočtu'!$1:$1048576,3,0)</f>
        <v>#N/A</v>
      </c>
      <c r="F494" s="97"/>
      <c r="G494" s="97"/>
      <c r="H494" s="100"/>
      <c r="I494" s="100"/>
      <c r="J494" s="13">
        <f t="shared" si="8"/>
        <v>0</v>
      </c>
    </row>
    <row r="495" spans="1:10" x14ac:dyDescent="0.25">
      <c r="A495" s="98"/>
      <c r="B495" s="108"/>
      <c r="C495" s="109" t="e">
        <f>VLOOKUP($B495,'Sledovanie čerpania rozpočtu'!$1:$1048576,2,0)</f>
        <v>#N/A</v>
      </c>
      <c r="D495" s="110" t="e">
        <f>VLOOKUP($B495,'Sledovanie čerpania rozpočtu'!$1:$1048576,4,0)</f>
        <v>#N/A</v>
      </c>
      <c r="E495" s="110" t="e">
        <f>VLOOKUP($B495,'Sledovanie čerpania rozpočtu'!$1:$1048576,3,0)</f>
        <v>#N/A</v>
      </c>
      <c r="F495" s="97"/>
      <c r="G495" s="97"/>
      <c r="H495" s="100"/>
      <c r="I495" s="100"/>
      <c r="J495" s="13">
        <f t="shared" si="8"/>
        <v>0</v>
      </c>
    </row>
    <row r="496" spans="1:10" x14ac:dyDescent="0.25">
      <c r="A496" s="98"/>
      <c r="B496" s="108"/>
      <c r="C496" s="109" t="e">
        <f>VLOOKUP($B496,'Sledovanie čerpania rozpočtu'!$1:$1048576,2,0)</f>
        <v>#N/A</v>
      </c>
      <c r="D496" s="110" t="e">
        <f>VLOOKUP($B496,'Sledovanie čerpania rozpočtu'!$1:$1048576,4,0)</f>
        <v>#N/A</v>
      </c>
      <c r="E496" s="110" t="e">
        <f>VLOOKUP($B496,'Sledovanie čerpania rozpočtu'!$1:$1048576,3,0)</f>
        <v>#N/A</v>
      </c>
      <c r="F496" s="97"/>
      <c r="G496" s="97"/>
      <c r="H496" s="100"/>
      <c r="I496" s="100"/>
      <c r="J496" s="13">
        <f t="shared" si="8"/>
        <v>0</v>
      </c>
    </row>
    <row r="497" spans="1:10" x14ac:dyDescent="0.25">
      <c r="A497" s="98"/>
      <c r="B497" s="108"/>
      <c r="C497" s="109" t="e">
        <f>VLOOKUP($B497,'Sledovanie čerpania rozpočtu'!$1:$1048576,2,0)</f>
        <v>#N/A</v>
      </c>
      <c r="D497" s="110" t="e">
        <f>VLOOKUP($B497,'Sledovanie čerpania rozpočtu'!$1:$1048576,4,0)</f>
        <v>#N/A</v>
      </c>
      <c r="E497" s="110" t="e">
        <f>VLOOKUP($B497,'Sledovanie čerpania rozpočtu'!$1:$1048576,3,0)</f>
        <v>#N/A</v>
      </c>
      <c r="F497" s="97"/>
      <c r="G497" s="97"/>
      <c r="H497" s="100"/>
      <c r="I497" s="100"/>
      <c r="J497" s="13">
        <f t="shared" si="8"/>
        <v>0</v>
      </c>
    </row>
    <row r="498" spans="1:10" x14ac:dyDescent="0.25">
      <c r="A498" s="98"/>
      <c r="B498" s="108"/>
      <c r="C498" s="109" t="e">
        <f>VLOOKUP($B498,'Sledovanie čerpania rozpočtu'!$1:$1048576,2,0)</f>
        <v>#N/A</v>
      </c>
      <c r="D498" s="110" t="e">
        <f>VLOOKUP($B498,'Sledovanie čerpania rozpočtu'!$1:$1048576,4,0)</f>
        <v>#N/A</v>
      </c>
      <c r="E498" s="110" t="e">
        <f>VLOOKUP($B498,'Sledovanie čerpania rozpočtu'!$1:$1048576,3,0)</f>
        <v>#N/A</v>
      </c>
      <c r="F498" s="97"/>
      <c r="G498" s="97"/>
      <c r="H498" s="100"/>
      <c r="I498" s="100"/>
      <c r="J498" s="13">
        <f t="shared" si="8"/>
        <v>0</v>
      </c>
    </row>
    <row r="499" spans="1:10" x14ac:dyDescent="0.25">
      <c r="A499" s="98"/>
      <c r="B499" s="108"/>
      <c r="C499" s="109" t="e">
        <f>VLOOKUP($B499,'Sledovanie čerpania rozpočtu'!$1:$1048576,2,0)</f>
        <v>#N/A</v>
      </c>
      <c r="D499" s="110" t="e">
        <f>VLOOKUP($B499,'Sledovanie čerpania rozpočtu'!$1:$1048576,4,0)</f>
        <v>#N/A</v>
      </c>
      <c r="E499" s="110" t="e">
        <f>VLOOKUP($B499,'Sledovanie čerpania rozpočtu'!$1:$1048576,3,0)</f>
        <v>#N/A</v>
      </c>
      <c r="F499" s="97"/>
      <c r="G499" s="97"/>
      <c r="H499" s="100"/>
      <c r="I499" s="100"/>
      <c r="J499" s="13">
        <f t="shared" si="8"/>
        <v>0</v>
      </c>
    </row>
    <row r="500" spans="1:10" x14ac:dyDescent="0.25">
      <c r="A500" s="98"/>
      <c r="B500" s="108"/>
      <c r="C500" s="109" t="e">
        <f>VLOOKUP($B500,'Sledovanie čerpania rozpočtu'!$1:$1048576,2,0)</f>
        <v>#N/A</v>
      </c>
      <c r="D500" s="110" t="e">
        <f>VLOOKUP($B500,'Sledovanie čerpania rozpočtu'!$1:$1048576,4,0)</f>
        <v>#N/A</v>
      </c>
      <c r="E500" s="110" t="e">
        <f>VLOOKUP($B500,'Sledovanie čerpania rozpočtu'!$1:$1048576,3,0)</f>
        <v>#N/A</v>
      </c>
      <c r="F500" s="97"/>
      <c r="G500" s="97"/>
      <c r="H500" s="100"/>
      <c r="I500" s="100"/>
      <c r="J500" s="13">
        <f t="shared" si="8"/>
        <v>0</v>
      </c>
    </row>
    <row r="501" spans="1:10" x14ac:dyDescent="0.25">
      <c r="A501" s="98"/>
      <c r="B501" s="108"/>
      <c r="C501" s="109" t="e">
        <f>VLOOKUP($B501,'Sledovanie čerpania rozpočtu'!$1:$1048576,2,0)</f>
        <v>#N/A</v>
      </c>
      <c r="D501" s="110" t="e">
        <f>VLOOKUP($B501,'Sledovanie čerpania rozpočtu'!$1:$1048576,4,0)</f>
        <v>#N/A</v>
      </c>
      <c r="E501" s="110" t="e">
        <f>VLOOKUP($B501,'Sledovanie čerpania rozpočtu'!$1:$1048576,3,0)</f>
        <v>#N/A</v>
      </c>
      <c r="F501" s="97"/>
      <c r="G501" s="97"/>
      <c r="H501" s="100"/>
      <c r="I501" s="100"/>
      <c r="J501" s="13">
        <f t="shared" si="8"/>
        <v>0</v>
      </c>
    </row>
    <row r="502" spans="1:10" x14ac:dyDescent="0.25">
      <c r="A502" s="98"/>
      <c r="B502" s="108"/>
      <c r="C502" s="109" t="e">
        <f>VLOOKUP($B502,'Sledovanie čerpania rozpočtu'!$1:$1048576,2,0)</f>
        <v>#N/A</v>
      </c>
      <c r="D502" s="110" t="e">
        <f>VLOOKUP($B502,'Sledovanie čerpania rozpočtu'!$1:$1048576,4,0)</f>
        <v>#N/A</v>
      </c>
      <c r="E502" s="110" t="e">
        <f>VLOOKUP($B502,'Sledovanie čerpania rozpočtu'!$1:$1048576,3,0)</f>
        <v>#N/A</v>
      </c>
      <c r="F502" s="97"/>
      <c r="G502" s="97"/>
      <c r="H502" s="100"/>
      <c r="I502" s="100"/>
      <c r="J502" s="13">
        <f t="shared" si="8"/>
        <v>0</v>
      </c>
    </row>
    <row r="503" spans="1:10" x14ac:dyDescent="0.25">
      <c r="A503" s="98"/>
      <c r="B503" s="108"/>
      <c r="C503" s="109" t="e">
        <f>VLOOKUP($B503,'Sledovanie čerpania rozpočtu'!$1:$1048576,2,0)</f>
        <v>#N/A</v>
      </c>
      <c r="D503" s="110" t="e">
        <f>VLOOKUP($B503,'Sledovanie čerpania rozpočtu'!$1:$1048576,4,0)</f>
        <v>#N/A</v>
      </c>
      <c r="E503" s="110" t="e">
        <f>VLOOKUP($B503,'Sledovanie čerpania rozpočtu'!$1:$1048576,3,0)</f>
        <v>#N/A</v>
      </c>
      <c r="F503" s="97"/>
      <c r="G503" s="97"/>
      <c r="H503" s="100"/>
      <c r="I503" s="100"/>
      <c r="J503" s="13">
        <f t="shared" si="8"/>
        <v>0</v>
      </c>
    </row>
    <row r="504" spans="1:10" x14ac:dyDescent="0.25">
      <c r="A504" s="98"/>
      <c r="B504" s="108"/>
      <c r="C504" s="109" t="e">
        <f>VLOOKUP($B504,'Sledovanie čerpania rozpočtu'!$1:$1048576,2,0)</f>
        <v>#N/A</v>
      </c>
      <c r="D504" s="110" t="e">
        <f>VLOOKUP($B504,'Sledovanie čerpania rozpočtu'!$1:$1048576,4,0)</f>
        <v>#N/A</v>
      </c>
      <c r="E504" s="110" t="e">
        <f>VLOOKUP($B504,'Sledovanie čerpania rozpočtu'!$1:$1048576,3,0)</f>
        <v>#N/A</v>
      </c>
      <c r="F504" s="97"/>
      <c r="G504" s="97"/>
      <c r="H504" s="100"/>
      <c r="I504" s="100"/>
      <c r="J504" s="13">
        <f t="shared" si="8"/>
        <v>0</v>
      </c>
    </row>
    <row r="505" spans="1:10" x14ac:dyDescent="0.25">
      <c r="A505" s="98"/>
      <c r="B505" s="108"/>
      <c r="C505" s="109" t="e">
        <f>VLOOKUP($B505,'Sledovanie čerpania rozpočtu'!$1:$1048576,2,0)</f>
        <v>#N/A</v>
      </c>
      <c r="D505" s="110" t="e">
        <f>VLOOKUP($B505,'Sledovanie čerpania rozpočtu'!$1:$1048576,4,0)</f>
        <v>#N/A</v>
      </c>
      <c r="E505" s="110" t="e">
        <f>VLOOKUP($B505,'Sledovanie čerpania rozpočtu'!$1:$1048576,3,0)</f>
        <v>#N/A</v>
      </c>
      <c r="F505" s="97"/>
      <c r="G505" s="97"/>
      <c r="H505" s="100"/>
      <c r="I505" s="100"/>
      <c r="J505" s="13">
        <f t="shared" si="8"/>
        <v>0</v>
      </c>
    </row>
    <row r="506" spans="1:10" x14ac:dyDescent="0.25">
      <c r="A506" s="98"/>
      <c r="B506" s="108"/>
      <c r="C506" s="109" t="e">
        <f>VLOOKUP($B506,'Sledovanie čerpania rozpočtu'!$1:$1048576,2,0)</f>
        <v>#N/A</v>
      </c>
      <c r="D506" s="110" t="e">
        <f>VLOOKUP($B506,'Sledovanie čerpania rozpočtu'!$1:$1048576,4,0)</f>
        <v>#N/A</v>
      </c>
      <c r="E506" s="110" t="e">
        <f>VLOOKUP($B506,'Sledovanie čerpania rozpočtu'!$1:$1048576,3,0)</f>
        <v>#N/A</v>
      </c>
      <c r="F506" s="97"/>
      <c r="G506" s="97"/>
      <c r="H506" s="100"/>
      <c r="I506" s="100"/>
      <c r="J506" s="13">
        <f t="shared" si="8"/>
        <v>0</v>
      </c>
    </row>
    <row r="507" spans="1:10" x14ac:dyDescent="0.25">
      <c r="A507" s="98"/>
      <c r="B507" s="108"/>
      <c r="C507" s="109" t="e">
        <f>VLOOKUP($B507,'Sledovanie čerpania rozpočtu'!$1:$1048576,2,0)</f>
        <v>#N/A</v>
      </c>
      <c r="D507" s="110" t="e">
        <f>VLOOKUP($B507,'Sledovanie čerpania rozpočtu'!$1:$1048576,4,0)</f>
        <v>#N/A</v>
      </c>
      <c r="E507" s="110" t="e">
        <f>VLOOKUP($B507,'Sledovanie čerpania rozpočtu'!$1:$1048576,3,0)</f>
        <v>#N/A</v>
      </c>
      <c r="F507" s="97"/>
      <c r="G507" s="97"/>
      <c r="H507" s="100"/>
      <c r="I507" s="100"/>
      <c r="J507" s="13">
        <f t="shared" si="8"/>
        <v>0</v>
      </c>
    </row>
    <row r="508" spans="1:10" x14ac:dyDescent="0.25">
      <c r="A508" s="98"/>
      <c r="B508" s="108"/>
      <c r="C508" s="109" t="e">
        <f>VLOOKUP($B508,'Sledovanie čerpania rozpočtu'!$1:$1048576,2,0)</f>
        <v>#N/A</v>
      </c>
      <c r="D508" s="110" t="e">
        <f>VLOOKUP($B508,'Sledovanie čerpania rozpočtu'!$1:$1048576,4,0)</f>
        <v>#N/A</v>
      </c>
      <c r="E508" s="110" t="e">
        <f>VLOOKUP($B508,'Sledovanie čerpania rozpočtu'!$1:$1048576,3,0)</f>
        <v>#N/A</v>
      </c>
      <c r="F508" s="97"/>
      <c r="G508" s="97"/>
      <c r="H508" s="100"/>
      <c r="I508" s="100"/>
      <c r="J508" s="13">
        <f t="shared" si="8"/>
        <v>0</v>
      </c>
    </row>
    <row r="509" spans="1:10" x14ac:dyDescent="0.25">
      <c r="A509" s="98"/>
      <c r="B509" s="108"/>
      <c r="C509" s="109" t="e">
        <f>VLOOKUP($B509,'Sledovanie čerpania rozpočtu'!$1:$1048576,2,0)</f>
        <v>#N/A</v>
      </c>
      <c r="D509" s="110" t="e">
        <f>VLOOKUP($B509,'Sledovanie čerpania rozpočtu'!$1:$1048576,4,0)</f>
        <v>#N/A</v>
      </c>
      <c r="E509" s="110" t="e">
        <f>VLOOKUP($B509,'Sledovanie čerpania rozpočtu'!$1:$1048576,3,0)</f>
        <v>#N/A</v>
      </c>
      <c r="F509" s="97"/>
      <c r="G509" s="97"/>
      <c r="H509" s="100"/>
      <c r="I509" s="100"/>
      <c r="J509" s="13">
        <f t="shared" si="8"/>
        <v>0</v>
      </c>
    </row>
    <row r="510" spans="1:10" x14ac:dyDescent="0.25">
      <c r="A510" s="98"/>
      <c r="B510" s="108"/>
      <c r="C510" s="109" t="e">
        <f>VLOOKUP($B510,'Sledovanie čerpania rozpočtu'!$1:$1048576,2,0)</f>
        <v>#N/A</v>
      </c>
      <c r="D510" s="110" t="e">
        <f>VLOOKUP($B510,'Sledovanie čerpania rozpočtu'!$1:$1048576,4,0)</f>
        <v>#N/A</v>
      </c>
      <c r="E510" s="110" t="e">
        <f>VLOOKUP($B510,'Sledovanie čerpania rozpočtu'!$1:$1048576,3,0)</f>
        <v>#N/A</v>
      </c>
      <c r="F510" s="97"/>
      <c r="G510" s="97"/>
      <c r="H510" s="100"/>
      <c r="I510" s="100"/>
      <c r="J510" s="13">
        <f t="shared" si="8"/>
        <v>0</v>
      </c>
    </row>
    <row r="511" spans="1:10" x14ac:dyDescent="0.25">
      <c r="A511" s="98"/>
      <c r="B511" s="108"/>
      <c r="C511" s="109" t="e">
        <f>VLOOKUP($B511,'Sledovanie čerpania rozpočtu'!$1:$1048576,2,0)</f>
        <v>#N/A</v>
      </c>
      <c r="D511" s="110" t="e">
        <f>VLOOKUP($B511,'Sledovanie čerpania rozpočtu'!$1:$1048576,4,0)</f>
        <v>#N/A</v>
      </c>
      <c r="E511" s="110" t="e">
        <f>VLOOKUP($B511,'Sledovanie čerpania rozpočtu'!$1:$1048576,3,0)</f>
        <v>#N/A</v>
      </c>
      <c r="F511" s="97"/>
      <c r="G511" s="97"/>
      <c r="H511" s="100"/>
      <c r="I511" s="100"/>
      <c r="J511" s="13">
        <f t="shared" si="8"/>
        <v>0</v>
      </c>
    </row>
    <row r="512" spans="1:10" x14ac:dyDescent="0.25">
      <c r="A512" s="98"/>
      <c r="B512" s="108"/>
      <c r="C512" s="109" t="e">
        <f>VLOOKUP($B512,'Sledovanie čerpania rozpočtu'!$1:$1048576,2,0)</f>
        <v>#N/A</v>
      </c>
      <c r="D512" s="110" t="e">
        <f>VLOOKUP($B512,'Sledovanie čerpania rozpočtu'!$1:$1048576,4,0)</f>
        <v>#N/A</v>
      </c>
      <c r="E512" s="110" t="e">
        <f>VLOOKUP($B512,'Sledovanie čerpania rozpočtu'!$1:$1048576,3,0)</f>
        <v>#N/A</v>
      </c>
      <c r="F512" s="97"/>
      <c r="G512" s="97"/>
      <c r="H512" s="100"/>
      <c r="I512" s="100"/>
      <c r="J512" s="13">
        <f t="shared" si="8"/>
        <v>0</v>
      </c>
    </row>
    <row r="513" spans="1:10" x14ac:dyDescent="0.25">
      <c r="A513" s="98"/>
      <c r="B513" s="108"/>
      <c r="C513" s="109" t="e">
        <f>VLOOKUP($B513,'Sledovanie čerpania rozpočtu'!$1:$1048576,2,0)</f>
        <v>#N/A</v>
      </c>
      <c r="D513" s="110" t="e">
        <f>VLOOKUP($B513,'Sledovanie čerpania rozpočtu'!$1:$1048576,4,0)</f>
        <v>#N/A</v>
      </c>
      <c r="E513" s="110" t="e">
        <f>VLOOKUP($B513,'Sledovanie čerpania rozpočtu'!$1:$1048576,3,0)</f>
        <v>#N/A</v>
      </c>
      <c r="F513" s="97"/>
      <c r="G513" s="97"/>
      <c r="H513" s="100"/>
      <c r="I513" s="100"/>
      <c r="J513" s="13">
        <f t="shared" si="8"/>
        <v>0</v>
      </c>
    </row>
    <row r="514" spans="1:10" x14ac:dyDescent="0.25">
      <c r="A514" s="98"/>
      <c r="B514" s="108"/>
      <c r="C514" s="109" t="e">
        <f>VLOOKUP($B514,'Sledovanie čerpania rozpočtu'!$1:$1048576,2,0)</f>
        <v>#N/A</v>
      </c>
      <c r="D514" s="110" t="e">
        <f>VLOOKUP($B514,'Sledovanie čerpania rozpočtu'!$1:$1048576,4,0)</f>
        <v>#N/A</v>
      </c>
      <c r="E514" s="110" t="e">
        <f>VLOOKUP($B514,'Sledovanie čerpania rozpočtu'!$1:$1048576,3,0)</f>
        <v>#N/A</v>
      </c>
      <c r="F514" s="97"/>
      <c r="G514" s="97"/>
      <c r="H514" s="100"/>
      <c r="I514" s="100"/>
      <c r="J514" s="13">
        <f t="shared" si="8"/>
        <v>0</v>
      </c>
    </row>
    <row r="515" spans="1:10" x14ac:dyDescent="0.25">
      <c r="A515" s="98"/>
      <c r="B515" s="108"/>
      <c r="C515" s="109" t="e">
        <f>VLOOKUP($B515,'Sledovanie čerpania rozpočtu'!$1:$1048576,2,0)</f>
        <v>#N/A</v>
      </c>
      <c r="D515" s="110" t="e">
        <f>VLOOKUP($B515,'Sledovanie čerpania rozpočtu'!$1:$1048576,4,0)</f>
        <v>#N/A</v>
      </c>
      <c r="E515" s="110" t="e">
        <f>VLOOKUP($B515,'Sledovanie čerpania rozpočtu'!$1:$1048576,3,0)</f>
        <v>#N/A</v>
      </c>
      <c r="F515" s="97"/>
      <c r="G515" s="97"/>
      <c r="H515" s="100"/>
      <c r="I515" s="100"/>
      <c r="J515" s="13">
        <f t="shared" ref="J515:J578" si="9">F515-G515</f>
        <v>0</v>
      </c>
    </row>
    <row r="516" spans="1:10" x14ac:dyDescent="0.25">
      <c r="A516" s="98"/>
      <c r="B516" s="108"/>
      <c r="C516" s="109" t="e">
        <f>VLOOKUP($B516,'Sledovanie čerpania rozpočtu'!$1:$1048576,2,0)</f>
        <v>#N/A</v>
      </c>
      <c r="D516" s="110" t="e">
        <f>VLOOKUP($B516,'Sledovanie čerpania rozpočtu'!$1:$1048576,4,0)</f>
        <v>#N/A</v>
      </c>
      <c r="E516" s="110" t="e">
        <f>VLOOKUP($B516,'Sledovanie čerpania rozpočtu'!$1:$1048576,3,0)</f>
        <v>#N/A</v>
      </c>
      <c r="F516" s="97"/>
      <c r="G516" s="97"/>
      <c r="H516" s="100"/>
      <c r="I516" s="100"/>
      <c r="J516" s="13">
        <f t="shared" si="9"/>
        <v>0</v>
      </c>
    </row>
    <row r="517" spans="1:10" x14ac:dyDescent="0.25">
      <c r="A517" s="98"/>
      <c r="B517" s="108"/>
      <c r="C517" s="109" t="e">
        <f>VLOOKUP($B517,'Sledovanie čerpania rozpočtu'!$1:$1048576,2,0)</f>
        <v>#N/A</v>
      </c>
      <c r="D517" s="110" t="e">
        <f>VLOOKUP($B517,'Sledovanie čerpania rozpočtu'!$1:$1048576,4,0)</f>
        <v>#N/A</v>
      </c>
      <c r="E517" s="110" t="e">
        <f>VLOOKUP($B517,'Sledovanie čerpania rozpočtu'!$1:$1048576,3,0)</f>
        <v>#N/A</v>
      </c>
      <c r="F517" s="97"/>
      <c r="G517" s="97"/>
      <c r="H517" s="100"/>
      <c r="I517" s="100"/>
      <c r="J517" s="13">
        <f t="shared" si="9"/>
        <v>0</v>
      </c>
    </row>
    <row r="518" spans="1:10" x14ac:dyDescent="0.25">
      <c r="A518" s="98"/>
      <c r="B518" s="108"/>
      <c r="C518" s="109" t="e">
        <f>VLOOKUP($B518,'Sledovanie čerpania rozpočtu'!$1:$1048576,2,0)</f>
        <v>#N/A</v>
      </c>
      <c r="D518" s="110" t="e">
        <f>VLOOKUP($B518,'Sledovanie čerpania rozpočtu'!$1:$1048576,4,0)</f>
        <v>#N/A</v>
      </c>
      <c r="E518" s="110" t="e">
        <f>VLOOKUP($B518,'Sledovanie čerpania rozpočtu'!$1:$1048576,3,0)</f>
        <v>#N/A</v>
      </c>
      <c r="F518" s="99"/>
      <c r="G518" s="99"/>
      <c r="H518" s="100"/>
      <c r="I518" s="100"/>
      <c r="J518" s="13">
        <f t="shared" si="9"/>
        <v>0</v>
      </c>
    </row>
    <row r="519" spans="1:10" x14ac:dyDescent="0.25">
      <c r="A519" s="98"/>
      <c r="B519" s="108"/>
      <c r="C519" s="109" t="e">
        <f>VLOOKUP($B519,'Sledovanie čerpania rozpočtu'!$1:$1048576,2,0)</f>
        <v>#N/A</v>
      </c>
      <c r="D519" s="110" t="e">
        <f>VLOOKUP($B519,'Sledovanie čerpania rozpočtu'!$1:$1048576,4,0)</f>
        <v>#N/A</v>
      </c>
      <c r="E519" s="110" t="e">
        <f>VLOOKUP($B519,'Sledovanie čerpania rozpočtu'!$1:$1048576,3,0)</f>
        <v>#N/A</v>
      </c>
      <c r="F519" s="99"/>
      <c r="G519" s="99"/>
      <c r="H519" s="100"/>
      <c r="I519" s="100"/>
      <c r="J519" s="13">
        <f t="shared" si="9"/>
        <v>0</v>
      </c>
    </row>
    <row r="520" spans="1:10" x14ac:dyDescent="0.25">
      <c r="A520" s="98"/>
      <c r="B520" s="108"/>
      <c r="C520" s="109" t="e">
        <f>VLOOKUP($B520,'Sledovanie čerpania rozpočtu'!$1:$1048576,2,0)</f>
        <v>#N/A</v>
      </c>
      <c r="D520" s="110" t="e">
        <f>VLOOKUP($B520,'Sledovanie čerpania rozpočtu'!$1:$1048576,4,0)</f>
        <v>#N/A</v>
      </c>
      <c r="E520" s="110" t="e">
        <f>VLOOKUP($B520,'Sledovanie čerpania rozpočtu'!$1:$1048576,3,0)</f>
        <v>#N/A</v>
      </c>
      <c r="F520" s="99"/>
      <c r="G520" s="99"/>
      <c r="H520" s="100"/>
      <c r="I520" s="100"/>
      <c r="J520" s="13">
        <f t="shared" si="9"/>
        <v>0</v>
      </c>
    </row>
    <row r="521" spans="1:10" x14ac:dyDescent="0.25">
      <c r="A521" s="98"/>
      <c r="B521" s="108"/>
      <c r="C521" s="109" t="e">
        <f>VLOOKUP($B521,'Sledovanie čerpania rozpočtu'!$1:$1048576,2,0)</f>
        <v>#N/A</v>
      </c>
      <c r="D521" s="110" t="e">
        <f>VLOOKUP($B521,'Sledovanie čerpania rozpočtu'!$1:$1048576,4,0)</f>
        <v>#N/A</v>
      </c>
      <c r="E521" s="110" t="e">
        <f>VLOOKUP($B521,'Sledovanie čerpania rozpočtu'!$1:$1048576,3,0)</f>
        <v>#N/A</v>
      </c>
      <c r="F521" s="99"/>
      <c r="G521" s="99"/>
      <c r="H521" s="100"/>
      <c r="I521" s="100"/>
      <c r="J521" s="13">
        <f t="shared" si="9"/>
        <v>0</v>
      </c>
    </row>
    <row r="522" spans="1:10" x14ac:dyDescent="0.25">
      <c r="A522" s="98"/>
      <c r="B522" s="108"/>
      <c r="C522" s="109" t="e">
        <f>VLOOKUP($B522,'Sledovanie čerpania rozpočtu'!$1:$1048576,2,0)</f>
        <v>#N/A</v>
      </c>
      <c r="D522" s="110" t="e">
        <f>VLOOKUP($B522,'Sledovanie čerpania rozpočtu'!$1:$1048576,4,0)</f>
        <v>#N/A</v>
      </c>
      <c r="E522" s="110" t="e">
        <f>VLOOKUP($B522,'Sledovanie čerpania rozpočtu'!$1:$1048576,3,0)</f>
        <v>#N/A</v>
      </c>
      <c r="F522" s="99"/>
      <c r="G522" s="99"/>
      <c r="H522" s="100"/>
      <c r="I522" s="100"/>
      <c r="J522" s="13">
        <f t="shared" si="9"/>
        <v>0</v>
      </c>
    </row>
    <row r="523" spans="1:10" x14ac:dyDescent="0.25">
      <c r="A523" s="98"/>
      <c r="B523" s="108"/>
      <c r="C523" s="109" t="e">
        <f>VLOOKUP($B523,'Sledovanie čerpania rozpočtu'!$1:$1048576,2,0)</f>
        <v>#N/A</v>
      </c>
      <c r="D523" s="110" t="e">
        <f>VLOOKUP($B523,'Sledovanie čerpania rozpočtu'!$1:$1048576,4,0)</f>
        <v>#N/A</v>
      </c>
      <c r="E523" s="110" t="e">
        <f>VLOOKUP($B523,'Sledovanie čerpania rozpočtu'!$1:$1048576,3,0)</f>
        <v>#N/A</v>
      </c>
      <c r="F523" s="99"/>
      <c r="G523" s="99"/>
      <c r="H523" s="100"/>
      <c r="I523" s="100"/>
      <c r="J523" s="13">
        <f t="shared" si="9"/>
        <v>0</v>
      </c>
    </row>
    <row r="524" spans="1:10" x14ac:dyDescent="0.25">
      <c r="A524" s="98"/>
      <c r="B524" s="108"/>
      <c r="C524" s="109" t="e">
        <f>VLOOKUP($B524,'Sledovanie čerpania rozpočtu'!$1:$1048576,2,0)</f>
        <v>#N/A</v>
      </c>
      <c r="D524" s="110" t="e">
        <f>VLOOKUP($B524,'Sledovanie čerpania rozpočtu'!$1:$1048576,4,0)</f>
        <v>#N/A</v>
      </c>
      <c r="E524" s="110" t="e">
        <f>VLOOKUP($B524,'Sledovanie čerpania rozpočtu'!$1:$1048576,3,0)</f>
        <v>#N/A</v>
      </c>
      <c r="F524" s="99"/>
      <c r="G524" s="99"/>
      <c r="H524" s="100"/>
      <c r="I524" s="100"/>
      <c r="J524" s="13">
        <f t="shared" si="9"/>
        <v>0</v>
      </c>
    </row>
    <row r="525" spans="1:10" x14ac:dyDescent="0.25">
      <c r="A525" s="98"/>
      <c r="B525" s="108"/>
      <c r="C525" s="109" t="e">
        <f>VLOOKUP($B525,'Sledovanie čerpania rozpočtu'!$1:$1048576,2,0)</f>
        <v>#N/A</v>
      </c>
      <c r="D525" s="110" t="e">
        <f>VLOOKUP($B525,'Sledovanie čerpania rozpočtu'!$1:$1048576,4,0)</f>
        <v>#N/A</v>
      </c>
      <c r="E525" s="110" t="e">
        <f>VLOOKUP($B525,'Sledovanie čerpania rozpočtu'!$1:$1048576,3,0)</f>
        <v>#N/A</v>
      </c>
      <c r="F525" s="99"/>
      <c r="G525" s="99"/>
      <c r="H525" s="100"/>
      <c r="I525" s="100"/>
      <c r="J525" s="13">
        <f t="shared" si="9"/>
        <v>0</v>
      </c>
    </row>
    <row r="526" spans="1:10" x14ac:dyDescent="0.25">
      <c r="A526" s="98"/>
      <c r="B526" s="108"/>
      <c r="C526" s="109" t="e">
        <f>VLOOKUP($B526,'Sledovanie čerpania rozpočtu'!$1:$1048576,2,0)</f>
        <v>#N/A</v>
      </c>
      <c r="D526" s="110" t="e">
        <f>VLOOKUP($B526,'Sledovanie čerpania rozpočtu'!$1:$1048576,4,0)</f>
        <v>#N/A</v>
      </c>
      <c r="E526" s="110" t="e">
        <f>VLOOKUP($B526,'Sledovanie čerpania rozpočtu'!$1:$1048576,3,0)</f>
        <v>#N/A</v>
      </c>
      <c r="F526" s="99"/>
      <c r="G526" s="99"/>
      <c r="H526" s="100"/>
      <c r="I526" s="100"/>
      <c r="J526" s="13">
        <f t="shared" si="9"/>
        <v>0</v>
      </c>
    </row>
    <row r="527" spans="1:10" x14ac:dyDescent="0.25">
      <c r="A527" s="98"/>
      <c r="B527" s="108"/>
      <c r="C527" s="109" t="e">
        <f>VLOOKUP($B527,'Sledovanie čerpania rozpočtu'!$1:$1048576,2,0)</f>
        <v>#N/A</v>
      </c>
      <c r="D527" s="110" t="e">
        <f>VLOOKUP($B527,'Sledovanie čerpania rozpočtu'!$1:$1048576,4,0)</f>
        <v>#N/A</v>
      </c>
      <c r="E527" s="110" t="e">
        <f>VLOOKUP($B527,'Sledovanie čerpania rozpočtu'!$1:$1048576,3,0)</f>
        <v>#N/A</v>
      </c>
      <c r="F527" s="99"/>
      <c r="G527" s="99"/>
      <c r="H527" s="100"/>
      <c r="I527" s="100"/>
      <c r="J527" s="13">
        <f t="shared" si="9"/>
        <v>0</v>
      </c>
    </row>
    <row r="528" spans="1:10" x14ac:dyDescent="0.25">
      <c r="A528" s="98"/>
      <c r="B528" s="108"/>
      <c r="C528" s="109" t="e">
        <f>VLOOKUP($B528,'Sledovanie čerpania rozpočtu'!$1:$1048576,2,0)</f>
        <v>#N/A</v>
      </c>
      <c r="D528" s="110" t="e">
        <f>VLOOKUP($B528,'Sledovanie čerpania rozpočtu'!$1:$1048576,4,0)</f>
        <v>#N/A</v>
      </c>
      <c r="E528" s="110" t="e">
        <f>VLOOKUP($B528,'Sledovanie čerpania rozpočtu'!$1:$1048576,3,0)</f>
        <v>#N/A</v>
      </c>
      <c r="F528" s="99"/>
      <c r="G528" s="99"/>
      <c r="H528" s="100"/>
      <c r="I528" s="100"/>
      <c r="J528" s="13">
        <f t="shared" si="9"/>
        <v>0</v>
      </c>
    </row>
    <row r="529" spans="1:10" x14ac:dyDescent="0.25">
      <c r="A529" s="98"/>
      <c r="B529" s="108"/>
      <c r="C529" s="109" t="e">
        <f>VLOOKUP($B529,'Sledovanie čerpania rozpočtu'!$1:$1048576,2,0)</f>
        <v>#N/A</v>
      </c>
      <c r="D529" s="110" t="e">
        <f>VLOOKUP($B529,'Sledovanie čerpania rozpočtu'!$1:$1048576,4,0)</f>
        <v>#N/A</v>
      </c>
      <c r="E529" s="110" t="e">
        <f>VLOOKUP($B529,'Sledovanie čerpania rozpočtu'!$1:$1048576,3,0)</f>
        <v>#N/A</v>
      </c>
      <c r="F529" s="99"/>
      <c r="G529" s="99"/>
      <c r="H529" s="100"/>
      <c r="I529" s="100"/>
      <c r="J529" s="13">
        <f t="shared" si="9"/>
        <v>0</v>
      </c>
    </row>
    <row r="530" spans="1:10" x14ac:dyDescent="0.25">
      <c r="A530" s="98"/>
      <c r="B530" s="108"/>
      <c r="C530" s="109" t="e">
        <f>VLOOKUP($B530,'Sledovanie čerpania rozpočtu'!$1:$1048576,2,0)</f>
        <v>#N/A</v>
      </c>
      <c r="D530" s="110" t="e">
        <f>VLOOKUP($B530,'Sledovanie čerpania rozpočtu'!$1:$1048576,4,0)</f>
        <v>#N/A</v>
      </c>
      <c r="E530" s="110" t="e">
        <f>VLOOKUP($B530,'Sledovanie čerpania rozpočtu'!$1:$1048576,3,0)</f>
        <v>#N/A</v>
      </c>
      <c r="F530" s="99"/>
      <c r="G530" s="99"/>
      <c r="H530" s="100"/>
      <c r="I530" s="100"/>
      <c r="J530" s="13">
        <f t="shared" si="9"/>
        <v>0</v>
      </c>
    </row>
    <row r="531" spans="1:10" x14ac:dyDescent="0.25">
      <c r="A531" s="98"/>
      <c r="B531" s="108"/>
      <c r="C531" s="109" t="e">
        <f>VLOOKUP($B531,'Sledovanie čerpania rozpočtu'!$1:$1048576,2,0)</f>
        <v>#N/A</v>
      </c>
      <c r="D531" s="110" t="e">
        <f>VLOOKUP($B531,'Sledovanie čerpania rozpočtu'!$1:$1048576,4,0)</f>
        <v>#N/A</v>
      </c>
      <c r="E531" s="110" t="e">
        <f>VLOOKUP($B531,'Sledovanie čerpania rozpočtu'!$1:$1048576,3,0)</f>
        <v>#N/A</v>
      </c>
      <c r="F531" s="99"/>
      <c r="G531" s="99"/>
      <c r="H531" s="100"/>
      <c r="I531" s="100"/>
      <c r="J531" s="13">
        <f t="shared" si="9"/>
        <v>0</v>
      </c>
    </row>
    <row r="532" spans="1:10" x14ac:dyDescent="0.25">
      <c r="A532" s="98"/>
      <c r="B532" s="108"/>
      <c r="C532" s="109" t="e">
        <f>VLOOKUP($B532,'Sledovanie čerpania rozpočtu'!$1:$1048576,2,0)</f>
        <v>#N/A</v>
      </c>
      <c r="D532" s="110" t="e">
        <f>VLOOKUP($B532,'Sledovanie čerpania rozpočtu'!$1:$1048576,4,0)</f>
        <v>#N/A</v>
      </c>
      <c r="E532" s="110" t="e">
        <f>VLOOKUP($B532,'Sledovanie čerpania rozpočtu'!$1:$1048576,3,0)</f>
        <v>#N/A</v>
      </c>
      <c r="F532" s="99"/>
      <c r="G532" s="99"/>
      <c r="H532" s="100"/>
      <c r="I532" s="100"/>
      <c r="J532" s="13">
        <f t="shared" si="9"/>
        <v>0</v>
      </c>
    </row>
    <row r="533" spans="1:10" x14ac:dyDescent="0.25">
      <c r="A533" s="98"/>
      <c r="B533" s="108"/>
      <c r="C533" s="109" t="e">
        <f>VLOOKUP($B533,'Sledovanie čerpania rozpočtu'!$1:$1048576,2,0)</f>
        <v>#N/A</v>
      </c>
      <c r="D533" s="110" t="e">
        <f>VLOOKUP($B533,'Sledovanie čerpania rozpočtu'!$1:$1048576,4,0)</f>
        <v>#N/A</v>
      </c>
      <c r="E533" s="110" t="e">
        <f>VLOOKUP($B533,'Sledovanie čerpania rozpočtu'!$1:$1048576,3,0)</f>
        <v>#N/A</v>
      </c>
      <c r="F533" s="99"/>
      <c r="G533" s="99"/>
      <c r="H533" s="100"/>
      <c r="I533" s="100"/>
      <c r="J533" s="13">
        <f t="shared" si="9"/>
        <v>0</v>
      </c>
    </row>
    <row r="534" spans="1:10" x14ac:dyDescent="0.25">
      <c r="A534" s="98"/>
      <c r="B534" s="108"/>
      <c r="C534" s="109" t="e">
        <f>VLOOKUP($B534,'Sledovanie čerpania rozpočtu'!$1:$1048576,2,0)</f>
        <v>#N/A</v>
      </c>
      <c r="D534" s="110" t="e">
        <f>VLOOKUP($B534,'Sledovanie čerpania rozpočtu'!$1:$1048576,4,0)</f>
        <v>#N/A</v>
      </c>
      <c r="E534" s="110" t="e">
        <f>VLOOKUP($B534,'Sledovanie čerpania rozpočtu'!$1:$1048576,3,0)</f>
        <v>#N/A</v>
      </c>
      <c r="F534" s="99"/>
      <c r="G534" s="99"/>
      <c r="H534" s="100"/>
      <c r="I534" s="100"/>
      <c r="J534" s="13">
        <f t="shared" si="9"/>
        <v>0</v>
      </c>
    </row>
    <row r="535" spans="1:10" x14ac:dyDescent="0.25">
      <c r="A535" s="98"/>
      <c r="B535" s="108"/>
      <c r="C535" s="109" t="e">
        <f>VLOOKUP($B535,'Sledovanie čerpania rozpočtu'!$1:$1048576,2,0)</f>
        <v>#N/A</v>
      </c>
      <c r="D535" s="110" t="e">
        <f>VLOOKUP($B535,'Sledovanie čerpania rozpočtu'!$1:$1048576,4,0)</f>
        <v>#N/A</v>
      </c>
      <c r="E535" s="110" t="e">
        <f>VLOOKUP($B535,'Sledovanie čerpania rozpočtu'!$1:$1048576,3,0)</f>
        <v>#N/A</v>
      </c>
      <c r="F535" s="99"/>
      <c r="G535" s="99"/>
      <c r="H535" s="100"/>
      <c r="I535" s="100"/>
      <c r="J535" s="13">
        <f t="shared" si="9"/>
        <v>0</v>
      </c>
    </row>
    <row r="536" spans="1:10" x14ac:dyDescent="0.25">
      <c r="A536" s="98"/>
      <c r="B536" s="108"/>
      <c r="C536" s="109" t="e">
        <f>VLOOKUP($B536,'Sledovanie čerpania rozpočtu'!$1:$1048576,2,0)</f>
        <v>#N/A</v>
      </c>
      <c r="D536" s="110" t="e">
        <f>VLOOKUP($B536,'Sledovanie čerpania rozpočtu'!$1:$1048576,4,0)</f>
        <v>#N/A</v>
      </c>
      <c r="E536" s="110" t="e">
        <f>VLOOKUP($B536,'Sledovanie čerpania rozpočtu'!$1:$1048576,3,0)</f>
        <v>#N/A</v>
      </c>
      <c r="F536" s="99"/>
      <c r="G536" s="99"/>
      <c r="H536" s="100"/>
      <c r="I536" s="100"/>
      <c r="J536" s="13">
        <f t="shared" si="9"/>
        <v>0</v>
      </c>
    </row>
    <row r="537" spans="1:10" x14ac:dyDescent="0.25">
      <c r="A537" s="98"/>
      <c r="B537" s="108"/>
      <c r="C537" s="109" t="e">
        <f>VLOOKUP($B537,'Sledovanie čerpania rozpočtu'!$1:$1048576,2,0)</f>
        <v>#N/A</v>
      </c>
      <c r="D537" s="110" t="e">
        <f>VLOOKUP($B537,'Sledovanie čerpania rozpočtu'!$1:$1048576,4,0)</f>
        <v>#N/A</v>
      </c>
      <c r="E537" s="110" t="e">
        <f>VLOOKUP($B537,'Sledovanie čerpania rozpočtu'!$1:$1048576,3,0)</f>
        <v>#N/A</v>
      </c>
      <c r="F537" s="99"/>
      <c r="G537" s="99"/>
      <c r="H537" s="100"/>
      <c r="I537" s="100"/>
      <c r="J537" s="13">
        <f t="shared" si="9"/>
        <v>0</v>
      </c>
    </row>
    <row r="538" spans="1:10" x14ac:dyDescent="0.25">
      <c r="A538" s="98"/>
      <c r="B538" s="108"/>
      <c r="C538" s="109" t="e">
        <f>VLOOKUP($B538,'Sledovanie čerpania rozpočtu'!$1:$1048576,2,0)</f>
        <v>#N/A</v>
      </c>
      <c r="D538" s="110" t="e">
        <f>VLOOKUP($B538,'Sledovanie čerpania rozpočtu'!$1:$1048576,4,0)</f>
        <v>#N/A</v>
      </c>
      <c r="E538" s="110" t="e">
        <f>VLOOKUP($B538,'Sledovanie čerpania rozpočtu'!$1:$1048576,3,0)</f>
        <v>#N/A</v>
      </c>
      <c r="F538" s="99"/>
      <c r="G538" s="99"/>
      <c r="H538" s="100"/>
      <c r="I538" s="100"/>
      <c r="J538" s="13">
        <f t="shared" si="9"/>
        <v>0</v>
      </c>
    </row>
    <row r="539" spans="1:10" x14ac:dyDescent="0.25">
      <c r="A539" s="98"/>
      <c r="B539" s="108"/>
      <c r="C539" s="109" t="e">
        <f>VLOOKUP($B539,'Sledovanie čerpania rozpočtu'!$1:$1048576,2,0)</f>
        <v>#N/A</v>
      </c>
      <c r="D539" s="110" t="e">
        <f>VLOOKUP($B539,'Sledovanie čerpania rozpočtu'!$1:$1048576,4,0)</f>
        <v>#N/A</v>
      </c>
      <c r="E539" s="110" t="e">
        <f>VLOOKUP($B539,'Sledovanie čerpania rozpočtu'!$1:$1048576,3,0)</f>
        <v>#N/A</v>
      </c>
      <c r="F539" s="99"/>
      <c r="G539" s="99"/>
      <c r="H539" s="100"/>
      <c r="I539" s="100"/>
      <c r="J539" s="13">
        <f t="shared" si="9"/>
        <v>0</v>
      </c>
    </row>
    <row r="540" spans="1:10" x14ac:dyDescent="0.25">
      <c r="A540" s="98"/>
      <c r="B540" s="108"/>
      <c r="C540" s="109" t="e">
        <f>VLOOKUP($B540,'Sledovanie čerpania rozpočtu'!$1:$1048576,2,0)</f>
        <v>#N/A</v>
      </c>
      <c r="D540" s="110" t="e">
        <f>VLOOKUP($B540,'Sledovanie čerpania rozpočtu'!$1:$1048576,4,0)</f>
        <v>#N/A</v>
      </c>
      <c r="E540" s="110" t="e">
        <f>VLOOKUP($B540,'Sledovanie čerpania rozpočtu'!$1:$1048576,3,0)</f>
        <v>#N/A</v>
      </c>
      <c r="F540" s="99"/>
      <c r="G540" s="99"/>
      <c r="H540" s="100"/>
      <c r="I540" s="100"/>
      <c r="J540" s="13">
        <f t="shared" si="9"/>
        <v>0</v>
      </c>
    </row>
    <row r="541" spans="1:10" x14ac:dyDescent="0.25">
      <c r="A541" s="98"/>
      <c r="B541" s="108"/>
      <c r="C541" s="109" t="e">
        <f>VLOOKUP($B541,'Sledovanie čerpania rozpočtu'!$1:$1048576,2,0)</f>
        <v>#N/A</v>
      </c>
      <c r="D541" s="110" t="e">
        <f>VLOOKUP($B541,'Sledovanie čerpania rozpočtu'!$1:$1048576,4,0)</f>
        <v>#N/A</v>
      </c>
      <c r="E541" s="110" t="e">
        <f>VLOOKUP($B541,'Sledovanie čerpania rozpočtu'!$1:$1048576,3,0)</f>
        <v>#N/A</v>
      </c>
      <c r="F541" s="99"/>
      <c r="G541" s="99"/>
      <c r="H541" s="100"/>
      <c r="I541" s="100"/>
      <c r="J541" s="13">
        <f t="shared" si="9"/>
        <v>0</v>
      </c>
    </row>
    <row r="542" spans="1:10" x14ac:dyDescent="0.25">
      <c r="A542" s="98"/>
      <c r="B542" s="108"/>
      <c r="C542" s="109" t="e">
        <f>VLOOKUP($B542,'Sledovanie čerpania rozpočtu'!$1:$1048576,2,0)</f>
        <v>#N/A</v>
      </c>
      <c r="D542" s="110" t="e">
        <f>VLOOKUP($B542,'Sledovanie čerpania rozpočtu'!$1:$1048576,4,0)</f>
        <v>#N/A</v>
      </c>
      <c r="E542" s="110" t="e">
        <f>VLOOKUP($B542,'Sledovanie čerpania rozpočtu'!$1:$1048576,3,0)</f>
        <v>#N/A</v>
      </c>
      <c r="F542" s="99"/>
      <c r="G542" s="99"/>
      <c r="H542" s="100"/>
      <c r="I542" s="100"/>
      <c r="J542" s="13">
        <f t="shared" si="9"/>
        <v>0</v>
      </c>
    </row>
    <row r="543" spans="1:10" x14ac:dyDescent="0.25">
      <c r="A543" s="98"/>
      <c r="B543" s="108"/>
      <c r="C543" s="109" t="e">
        <f>VLOOKUP($B543,'Sledovanie čerpania rozpočtu'!$1:$1048576,2,0)</f>
        <v>#N/A</v>
      </c>
      <c r="D543" s="110" t="e">
        <f>VLOOKUP($B543,'Sledovanie čerpania rozpočtu'!$1:$1048576,4,0)</f>
        <v>#N/A</v>
      </c>
      <c r="E543" s="110" t="e">
        <f>VLOOKUP($B543,'Sledovanie čerpania rozpočtu'!$1:$1048576,3,0)</f>
        <v>#N/A</v>
      </c>
      <c r="F543" s="99"/>
      <c r="G543" s="99"/>
      <c r="H543" s="100"/>
      <c r="I543" s="100"/>
      <c r="J543" s="13">
        <f t="shared" si="9"/>
        <v>0</v>
      </c>
    </row>
    <row r="544" spans="1:10" x14ac:dyDescent="0.25">
      <c r="A544" s="98"/>
      <c r="B544" s="108"/>
      <c r="C544" s="109" t="e">
        <f>VLOOKUP($B544,'Sledovanie čerpania rozpočtu'!$1:$1048576,2,0)</f>
        <v>#N/A</v>
      </c>
      <c r="D544" s="110" t="e">
        <f>VLOOKUP($B544,'Sledovanie čerpania rozpočtu'!$1:$1048576,4,0)</f>
        <v>#N/A</v>
      </c>
      <c r="E544" s="110" t="e">
        <f>VLOOKUP($B544,'Sledovanie čerpania rozpočtu'!$1:$1048576,3,0)</f>
        <v>#N/A</v>
      </c>
      <c r="F544" s="99"/>
      <c r="G544" s="99"/>
      <c r="H544" s="100"/>
      <c r="I544" s="100"/>
      <c r="J544" s="13">
        <f t="shared" si="9"/>
        <v>0</v>
      </c>
    </row>
    <row r="545" spans="1:10" x14ac:dyDescent="0.25">
      <c r="A545" s="98"/>
      <c r="B545" s="108"/>
      <c r="C545" s="109" t="e">
        <f>VLOOKUP($B545,'Sledovanie čerpania rozpočtu'!$1:$1048576,2,0)</f>
        <v>#N/A</v>
      </c>
      <c r="D545" s="110" t="e">
        <f>VLOOKUP($B545,'Sledovanie čerpania rozpočtu'!$1:$1048576,4,0)</f>
        <v>#N/A</v>
      </c>
      <c r="E545" s="110" t="e">
        <f>VLOOKUP($B545,'Sledovanie čerpania rozpočtu'!$1:$1048576,3,0)</f>
        <v>#N/A</v>
      </c>
      <c r="F545" s="99"/>
      <c r="G545" s="99"/>
      <c r="H545" s="100"/>
      <c r="I545" s="100"/>
      <c r="J545" s="13">
        <f t="shared" si="9"/>
        <v>0</v>
      </c>
    </row>
    <row r="546" spans="1:10" x14ac:dyDescent="0.25">
      <c r="A546" s="98"/>
      <c r="B546" s="108"/>
      <c r="C546" s="109" t="e">
        <f>VLOOKUP($B546,'Sledovanie čerpania rozpočtu'!$1:$1048576,2,0)</f>
        <v>#N/A</v>
      </c>
      <c r="D546" s="110" t="e">
        <f>VLOOKUP($B546,'Sledovanie čerpania rozpočtu'!$1:$1048576,4,0)</f>
        <v>#N/A</v>
      </c>
      <c r="E546" s="110" t="e">
        <f>VLOOKUP($B546,'Sledovanie čerpania rozpočtu'!$1:$1048576,3,0)</f>
        <v>#N/A</v>
      </c>
      <c r="F546" s="99"/>
      <c r="G546" s="99"/>
      <c r="H546" s="100"/>
      <c r="I546" s="100"/>
      <c r="J546" s="13">
        <f t="shared" si="9"/>
        <v>0</v>
      </c>
    </row>
    <row r="547" spans="1:10" x14ac:dyDescent="0.25">
      <c r="A547" s="98"/>
      <c r="B547" s="108"/>
      <c r="C547" s="109" t="e">
        <f>VLOOKUP($B547,'Sledovanie čerpania rozpočtu'!$1:$1048576,2,0)</f>
        <v>#N/A</v>
      </c>
      <c r="D547" s="110" t="e">
        <f>VLOOKUP($B547,'Sledovanie čerpania rozpočtu'!$1:$1048576,4,0)</f>
        <v>#N/A</v>
      </c>
      <c r="E547" s="110" t="e">
        <f>VLOOKUP($B547,'Sledovanie čerpania rozpočtu'!$1:$1048576,3,0)</f>
        <v>#N/A</v>
      </c>
      <c r="F547" s="99"/>
      <c r="G547" s="99"/>
      <c r="H547" s="100"/>
      <c r="I547" s="100"/>
      <c r="J547" s="13">
        <f t="shared" si="9"/>
        <v>0</v>
      </c>
    </row>
    <row r="548" spans="1:10" x14ac:dyDescent="0.25">
      <c r="A548" s="98"/>
      <c r="B548" s="108"/>
      <c r="C548" s="109" t="e">
        <f>VLOOKUP($B548,'Sledovanie čerpania rozpočtu'!$1:$1048576,2,0)</f>
        <v>#N/A</v>
      </c>
      <c r="D548" s="110" t="e">
        <f>VLOOKUP($B548,'Sledovanie čerpania rozpočtu'!$1:$1048576,4,0)</f>
        <v>#N/A</v>
      </c>
      <c r="E548" s="110" t="e">
        <f>VLOOKUP($B548,'Sledovanie čerpania rozpočtu'!$1:$1048576,3,0)</f>
        <v>#N/A</v>
      </c>
      <c r="F548" s="99"/>
      <c r="G548" s="99"/>
      <c r="H548" s="100"/>
      <c r="I548" s="100"/>
      <c r="J548" s="13">
        <f t="shared" si="9"/>
        <v>0</v>
      </c>
    </row>
    <row r="549" spans="1:10" x14ac:dyDescent="0.25">
      <c r="A549" s="98"/>
      <c r="B549" s="108"/>
      <c r="C549" s="109" t="e">
        <f>VLOOKUP($B549,'Sledovanie čerpania rozpočtu'!$1:$1048576,2,0)</f>
        <v>#N/A</v>
      </c>
      <c r="D549" s="110" t="e">
        <f>VLOOKUP($B549,'Sledovanie čerpania rozpočtu'!$1:$1048576,4,0)</f>
        <v>#N/A</v>
      </c>
      <c r="E549" s="110" t="e">
        <f>VLOOKUP($B549,'Sledovanie čerpania rozpočtu'!$1:$1048576,3,0)</f>
        <v>#N/A</v>
      </c>
      <c r="F549" s="99"/>
      <c r="G549" s="99"/>
      <c r="H549" s="100"/>
      <c r="I549" s="100"/>
      <c r="J549" s="13">
        <f t="shared" si="9"/>
        <v>0</v>
      </c>
    </row>
    <row r="550" spans="1:10" x14ac:dyDescent="0.25">
      <c r="A550" s="98"/>
      <c r="B550" s="108"/>
      <c r="C550" s="109" t="e">
        <f>VLOOKUP($B550,'Sledovanie čerpania rozpočtu'!$1:$1048576,2,0)</f>
        <v>#N/A</v>
      </c>
      <c r="D550" s="110" t="e">
        <f>VLOOKUP($B550,'Sledovanie čerpania rozpočtu'!$1:$1048576,4,0)</f>
        <v>#N/A</v>
      </c>
      <c r="E550" s="110" t="e">
        <f>VLOOKUP($B550,'Sledovanie čerpania rozpočtu'!$1:$1048576,3,0)</f>
        <v>#N/A</v>
      </c>
      <c r="F550" s="99"/>
      <c r="G550" s="99"/>
      <c r="H550" s="100"/>
      <c r="I550" s="100"/>
      <c r="J550" s="13">
        <f t="shared" si="9"/>
        <v>0</v>
      </c>
    </row>
    <row r="551" spans="1:10" x14ac:dyDescent="0.25">
      <c r="A551" s="98"/>
      <c r="B551" s="108"/>
      <c r="C551" s="109" t="e">
        <f>VLOOKUP($B551,'Sledovanie čerpania rozpočtu'!$1:$1048576,2,0)</f>
        <v>#N/A</v>
      </c>
      <c r="D551" s="110" t="e">
        <f>VLOOKUP($B551,'Sledovanie čerpania rozpočtu'!$1:$1048576,4,0)</f>
        <v>#N/A</v>
      </c>
      <c r="E551" s="110" t="e">
        <f>VLOOKUP($B551,'Sledovanie čerpania rozpočtu'!$1:$1048576,3,0)</f>
        <v>#N/A</v>
      </c>
      <c r="F551" s="99"/>
      <c r="G551" s="99"/>
      <c r="H551" s="100"/>
      <c r="I551" s="100"/>
      <c r="J551" s="13">
        <f t="shared" si="9"/>
        <v>0</v>
      </c>
    </row>
    <row r="552" spans="1:10" x14ac:dyDescent="0.25">
      <c r="A552" s="98"/>
      <c r="B552" s="108"/>
      <c r="C552" s="109" t="e">
        <f>VLOOKUP($B552,'Sledovanie čerpania rozpočtu'!$1:$1048576,2,0)</f>
        <v>#N/A</v>
      </c>
      <c r="D552" s="110" t="e">
        <f>VLOOKUP($B552,'Sledovanie čerpania rozpočtu'!$1:$1048576,4,0)</f>
        <v>#N/A</v>
      </c>
      <c r="E552" s="110" t="e">
        <f>VLOOKUP($B552,'Sledovanie čerpania rozpočtu'!$1:$1048576,3,0)</f>
        <v>#N/A</v>
      </c>
      <c r="F552" s="99"/>
      <c r="G552" s="99"/>
      <c r="H552" s="100"/>
      <c r="I552" s="100"/>
      <c r="J552" s="13">
        <f t="shared" si="9"/>
        <v>0</v>
      </c>
    </row>
    <row r="553" spans="1:10" x14ac:dyDescent="0.25">
      <c r="A553" s="98"/>
      <c r="B553" s="108"/>
      <c r="C553" s="109" t="e">
        <f>VLOOKUP($B553,'Sledovanie čerpania rozpočtu'!$1:$1048576,2,0)</f>
        <v>#N/A</v>
      </c>
      <c r="D553" s="110" t="e">
        <f>VLOOKUP($B553,'Sledovanie čerpania rozpočtu'!$1:$1048576,4,0)</f>
        <v>#N/A</v>
      </c>
      <c r="E553" s="110" t="e">
        <f>VLOOKUP($B553,'Sledovanie čerpania rozpočtu'!$1:$1048576,3,0)</f>
        <v>#N/A</v>
      </c>
      <c r="F553" s="99"/>
      <c r="G553" s="99"/>
      <c r="H553" s="100"/>
      <c r="I553" s="100"/>
      <c r="J553" s="13">
        <f t="shared" si="9"/>
        <v>0</v>
      </c>
    </row>
    <row r="554" spans="1:10" x14ac:dyDescent="0.25">
      <c r="A554" s="98"/>
      <c r="B554" s="108"/>
      <c r="C554" s="109" t="e">
        <f>VLOOKUP($B554,'Sledovanie čerpania rozpočtu'!$1:$1048576,2,0)</f>
        <v>#N/A</v>
      </c>
      <c r="D554" s="110" t="e">
        <f>VLOOKUP($B554,'Sledovanie čerpania rozpočtu'!$1:$1048576,4,0)</f>
        <v>#N/A</v>
      </c>
      <c r="E554" s="110" t="e">
        <f>VLOOKUP($B554,'Sledovanie čerpania rozpočtu'!$1:$1048576,3,0)</f>
        <v>#N/A</v>
      </c>
      <c r="F554" s="99"/>
      <c r="G554" s="99"/>
      <c r="H554" s="100"/>
      <c r="I554" s="100"/>
      <c r="J554" s="13">
        <f t="shared" si="9"/>
        <v>0</v>
      </c>
    </row>
    <row r="555" spans="1:10" x14ac:dyDescent="0.25">
      <c r="A555" s="98"/>
      <c r="B555" s="108"/>
      <c r="C555" s="109" t="e">
        <f>VLOOKUP($B555,'Sledovanie čerpania rozpočtu'!$1:$1048576,2,0)</f>
        <v>#N/A</v>
      </c>
      <c r="D555" s="110" t="e">
        <f>VLOOKUP($B555,'Sledovanie čerpania rozpočtu'!$1:$1048576,4,0)</f>
        <v>#N/A</v>
      </c>
      <c r="E555" s="110" t="e">
        <f>VLOOKUP($B555,'Sledovanie čerpania rozpočtu'!$1:$1048576,3,0)</f>
        <v>#N/A</v>
      </c>
      <c r="F555" s="99"/>
      <c r="G555" s="99"/>
      <c r="H555" s="100"/>
      <c r="I555" s="100"/>
      <c r="J555" s="13">
        <f t="shared" si="9"/>
        <v>0</v>
      </c>
    </row>
    <row r="556" spans="1:10" x14ac:dyDescent="0.25">
      <c r="A556" s="98"/>
      <c r="B556" s="108"/>
      <c r="C556" s="109" t="e">
        <f>VLOOKUP($B556,'Sledovanie čerpania rozpočtu'!$1:$1048576,2,0)</f>
        <v>#N/A</v>
      </c>
      <c r="D556" s="110" t="e">
        <f>VLOOKUP($B556,'Sledovanie čerpania rozpočtu'!$1:$1048576,4,0)</f>
        <v>#N/A</v>
      </c>
      <c r="E556" s="110" t="e">
        <f>VLOOKUP($B556,'Sledovanie čerpania rozpočtu'!$1:$1048576,3,0)</f>
        <v>#N/A</v>
      </c>
      <c r="F556" s="99"/>
      <c r="G556" s="99"/>
      <c r="H556" s="100"/>
      <c r="I556" s="100"/>
      <c r="J556" s="13">
        <f t="shared" si="9"/>
        <v>0</v>
      </c>
    </row>
    <row r="557" spans="1:10" x14ac:dyDescent="0.25">
      <c r="A557" s="98"/>
      <c r="B557" s="108"/>
      <c r="C557" s="109" t="e">
        <f>VLOOKUP($B557,'Sledovanie čerpania rozpočtu'!$1:$1048576,2,0)</f>
        <v>#N/A</v>
      </c>
      <c r="D557" s="110" t="e">
        <f>VLOOKUP($B557,'Sledovanie čerpania rozpočtu'!$1:$1048576,4,0)</f>
        <v>#N/A</v>
      </c>
      <c r="E557" s="110" t="e">
        <f>VLOOKUP($B557,'Sledovanie čerpania rozpočtu'!$1:$1048576,3,0)</f>
        <v>#N/A</v>
      </c>
      <c r="F557" s="99"/>
      <c r="G557" s="99"/>
      <c r="H557" s="100"/>
      <c r="I557" s="100"/>
      <c r="J557" s="13">
        <f t="shared" si="9"/>
        <v>0</v>
      </c>
    </row>
    <row r="558" spans="1:10" x14ac:dyDescent="0.25">
      <c r="A558" s="98"/>
      <c r="B558" s="108"/>
      <c r="C558" s="109" t="e">
        <f>VLOOKUP($B558,'Sledovanie čerpania rozpočtu'!$1:$1048576,2,0)</f>
        <v>#N/A</v>
      </c>
      <c r="D558" s="110" t="e">
        <f>VLOOKUP($B558,'Sledovanie čerpania rozpočtu'!$1:$1048576,4,0)</f>
        <v>#N/A</v>
      </c>
      <c r="E558" s="110" t="e">
        <f>VLOOKUP($B558,'Sledovanie čerpania rozpočtu'!$1:$1048576,3,0)</f>
        <v>#N/A</v>
      </c>
      <c r="F558" s="99"/>
      <c r="G558" s="99"/>
      <c r="H558" s="100"/>
      <c r="I558" s="100"/>
      <c r="J558" s="13">
        <f t="shared" si="9"/>
        <v>0</v>
      </c>
    </row>
    <row r="559" spans="1:10" x14ac:dyDescent="0.25">
      <c r="A559" s="98"/>
      <c r="B559" s="108"/>
      <c r="C559" s="109" t="e">
        <f>VLOOKUP($B559,'Sledovanie čerpania rozpočtu'!$1:$1048576,2,0)</f>
        <v>#N/A</v>
      </c>
      <c r="D559" s="110" t="e">
        <f>VLOOKUP($B559,'Sledovanie čerpania rozpočtu'!$1:$1048576,4,0)</f>
        <v>#N/A</v>
      </c>
      <c r="E559" s="110" t="e">
        <f>VLOOKUP($B559,'Sledovanie čerpania rozpočtu'!$1:$1048576,3,0)</f>
        <v>#N/A</v>
      </c>
      <c r="F559" s="99"/>
      <c r="G559" s="99"/>
      <c r="H559" s="100"/>
      <c r="I559" s="100"/>
      <c r="J559" s="13">
        <f t="shared" si="9"/>
        <v>0</v>
      </c>
    </row>
    <row r="560" spans="1:10" x14ac:dyDescent="0.25">
      <c r="A560" s="98"/>
      <c r="B560" s="108"/>
      <c r="C560" s="109" t="e">
        <f>VLOOKUP($B560,'Sledovanie čerpania rozpočtu'!$1:$1048576,2,0)</f>
        <v>#N/A</v>
      </c>
      <c r="D560" s="110" t="e">
        <f>VLOOKUP($B560,'Sledovanie čerpania rozpočtu'!$1:$1048576,4,0)</f>
        <v>#N/A</v>
      </c>
      <c r="E560" s="110" t="e">
        <f>VLOOKUP($B560,'Sledovanie čerpania rozpočtu'!$1:$1048576,3,0)</f>
        <v>#N/A</v>
      </c>
      <c r="F560" s="99"/>
      <c r="G560" s="99"/>
      <c r="H560" s="100"/>
      <c r="I560" s="100"/>
      <c r="J560" s="13">
        <f t="shared" si="9"/>
        <v>0</v>
      </c>
    </row>
    <row r="561" spans="1:10" x14ac:dyDescent="0.25">
      <c r="A561" s="98"/>
      <c r="B561" s="108"/>
      <c r="C561" s="109" t="e">
        <f>VLOOKUP($B561,'Sledovanie čerpania rozpočtu'!$1:$1048576,2,0)</f>
        <v>#N/A</v>
      </c>
      <c r="D561" s="110" t="e">
        <f>VLOOKUP($B561,'Sledovanie čerpania rozpočtu'!$1:$1048576,4,0)</f>
        <v>#N/A</v>
      </c>
      <c r="E561" s="110" t="e">
        <f>VLOOKUP($B561,'Sledovanie čerpania rozpočtu'!$1:$1048576,3,0)</f>
        <v>#N/A</v>
      </c>
      <c r="F561" s="99"/>
      <c r="G561" s="99"/>
      <c r="H561" s="100"/>
      <c r="I561" s="100"/>
      <c r="J561" s="13">
        <f t="shared" si="9"/>
        <v>0</v>
      </c>
    </row>
    <row r="562" spans="1:10" x14ac:dyDescent="0.25">
      <c r="A562" s="98"/>
      <c r="B562" s="108"/>
      <c r="C562" s="109" t="e">
        <f>VLOOKUP($B562,'Sledovanie čerpania rozpočtu'!$1:$1048576,2,0)</f>
        <v>#N/A</v>
      </c>
      <c r="D562" s="110" t="e">
        <f>VLOOKUP($B562,'Sledovanie čerpania rozpočtu'!$1:$1048576,4,0)</f>
        <v>#N/A</v>
      </c>
      <c r="E562" s="110" t="e">
        <f>VLOOKUP($B562,'Sledovanie čerpania rozpočtu'!$1:$1048576,3,0)</f>
        <v>#N/A</v>
      </c>
      <c r="F562" s="99"/>
      <c r="G562" s="99"/>
      <c r="H562" s="100"/>
      <c r="I562" s="100"/>
      <c r="J562" s="13">
        <f t="shared" si="9"/>
        <v>0</v>
      </c>
    </row>
    <row r="563" spans="1:10" x14ac:dyDescent="0.25">
      <c r="A563" s="98"/>
      <c r="B563" s="108"/>
      <c r="C563" s="109" t="e">
        <f>VLOOKUP($B563,'Sledovanie čerpania rozpočtu'!$1:$1048576,2,0)</f>
        <v>#N/A</v>
      </c>
      <c r="D563" s="110" t="e">
        <f>VLOOKUP($B563,'Sledovanie čerpania rozpočtu'!$1:$1048576,4,0)</f>
        <v>#N/A</v>
      </c>
      <c r="E563" s="110" t="e">
        <f>VLOOKUP($B563,'Sledovanie čerpania rozpočtu'!$1:$1048576,3,0)</f>
        <v>#N/A</v>
      </c>
      <c r="F563" s="99"/>
      <c r="G563" s="99"/>
      <c r="H563" s="100"/>
      <c r="I563" s="100"/>
      <c r="J563" s="13">
        <f t="shared" si="9"/>
        <v>0</v>
      </c>
    </row>
    <row r="564" spans="1:10" x14ac:dyDescent="0.25">
      <c r="A564" s="98"/>
      <c r="B564" s="108"/>
      <c r="C564" s="109" t="e">
        <f>VLOOKUP($B564,'Sledovanie čerpania rozpočtu'!$1:$1048576,2,0)</f>
        <v>#N/A</v>
      </c>
      <c r="D564" s="110" t="e">
        <f>VLOOKUP($B564,'Sledovanie čerpania rozpočtu'!$1:$1048576,4,0)</f>
        <v>#N/A</v>
      </c>
      <c r="E564" s="110" t="e">
        <f>VLOOKUP($B564,'Sledovanie čerpania rozpočtu'!$1:$1048576,3,0)</f>
        <v>#N/A</v>
      </c>
      <c r="F564" s="99"/>
      <c r="G564" s="99"/>
      <c r="H564" s="100"/>
      <c r="I564" s="100"/>
      <c r="J564" s="13">
        <f t="shared" si="9"/>
        <v>0</v>
      </c>
    </row>
    <row r="565" spans="1:10" x14ac:dyDescent="0.25">
      <c r="A565" s="98"/>
      <c r="B565" s="108"/>
      <c r="C565" s="109" t="e">
        <f>VLOOKUP($B565,'Sledovanie čerpania rozpočtu'!$1:$1048576,2,0)</f>
        <v>#N/A</v>
      </c>
      <c r="D565" s="110" t="e">
        <f>VLOOKUP($B565,'Sledovanie čerpania rozpočtu'!$1:$1048576,4,0)</f>
        <v>#N/A</v>
      </c>
      <c r="E565" s="110" t="e">
        <f>VLOOKUP($B565,'Sledovanie čerpania rozpočtu'!$1:$1048576,3,0)</f>
        <v>#N/A</v>
      </c>
      <c r="F565" s="99"/>
      <c r="G565" s="99"/>
      <c r="H565" s="100"/>
      <c r="I565" s="100"/>
      <c r="J565" s="13">
        <f t="shared" si="9"/>
        <v>0</v>
      </c>
    </row>
    <row r="566" spans="1:10" x14ac:dyDescent="0.25">
      <c r="A566" s="98"/>
      <c r="B566" s="108"/>
      <c r="C566" s="109" t="e">
        <f>VLOOKUP($B566,'Sledovanie čerpania rozpočtu'!$1:$1048576,2,0)</f>
        <v>#N/A</v>
      </c>
      <c r="D566" s="110" t="e">
        <f>VLOOKUP($B566,'Sledovanie čerpania rozpočtu'!$1:$1048576,4,0)</f>
        <v>#N/A</v>
      </c>
      <c r="E566" s="110" t="e">
        <f>VLOOKUP($B566,'Sledovanie čerpania rozpočtu'!$1:$1048576,3,0)</f>
        <v>#N/A</v>
      </c>
      <c r="F566" s="99"/>
      <c r="G566" s="99"/>
      <c r="H566" s="100"/>
      <c r="I566" s="100"/>
      <c r="J566" s="13">
        <f t="shared" si="9"/>
        <v>0</v>
      </c>
    </row>
    <row r="567" spans="1:10" x14ac:dyDescent="0.25">
      <c r="A567" s="98"/>
      <c r="B567" s="108"/>
      <c r="C567" s="109" t="e">
        <f>VLOOKUP($B567,'Sledovanie čerpania rozpočtu'!$1:$1048576,2,0)</f>
        <v>#N/A</v>
      </c>
      <c r="D567" s="110" t="e">
        <f>VLOOKUP($B567,'Sledovanie čerpania rozpočtu'!$1:$1048576,4,0)</f>
        <v>#N/A</v>
      </c>
      <c r="E567" s="110" t="e">
        <f>VLOOKUP($B567,'Sledovanie čerpania rozpočtu'!$1:$1048576,3,0)</f>
        <v>#N/A</v>
      </c>
      <c r="F567" s="99"/>
      <c r="G567" s="99"/>
      <c r="H567" s="100"/>
      <c r="I567" s="100"/>
      <c r="J567" s="13">
        <f t="shared" si="9"/>
        <v>0</v>
      </c>
    </row>
    <row r="568" spans="1:10" x14ac:dyDescent="0.25">
      <c r="A568" s="98"/>
      <c r="B568" s="108"/>
      <c r="C568" s="109" t="e">
        <f>VLOOKUP($B568,'Sledovanie čerpania rozpočtu'!$1:$1048576,2,0)</f>
        <v>#N/A</v>
      </c>
      <c r="D568" s="110" t="e">
        <f>VLOOKUP($B568,'Sledovanie čerpania rozpočtu'!$1:$1048576,4,0)</f>
        <v>#N/A</v>
      </c>
      <c r="E568" s="110" t="e">
        <f>VLOOKUP($B568,'Sledovanie čerpania rozpočtu'!$1:$1048576,3,0)</f>
        <v>#N/A</v>
      </c>
      <c r="F568" s="99"/>
      <c r="G568" s="99"/>
      <c r="H568" s="100"/>
      <c r="I568" s="100"/>
      <c r="J568" s="13">
        <f t="shared" si="9"/>
        <v>0</v>
      </c>
    </row>
    <row r="569" spans="1:10" x14ac:dyDescent="0.25">
      <c r="A569" s="98"/>
      <c r="B569" s="108"/>
      <c r="C569" s="109" t="e">
        <f>VLOOKUP($B569,'Sledovanie čerpania rozpočtu'!$1:$1048576,2,0)</f>
        <v>#N/A</v>
      </c>
      <c r="D569" s="110" t="e">
        <f>VLOOKUP($B569,'Sledovanie čerpania rozpočtu'!$1:$1048576,4,0)</f>
        <v>#N/A</v>
      </c>
      <c r="E569" s="110" t="e">
        <f>VLOOKUP($B569,'Sledovanie čerpania rozpočtu'!$1:$1048576,3,0)</f>
        <v>#N/A</v>
      </c>
      <c r="F569" s="99"/>
      <c r="G569" s="99"/>
      <c r="H569" s="100"/>
      <c r="I569" s="100"/>
      <c r="J569" s="13">
        <f t="shared" si="9"/>
        <v>0</v>
      </c>
    </row>
    <row r="570" spans="1:10" x14ac:dyDescent="0.25">
      <c r="A570" s="98"/>
      <c r="B570" s="108"/>
      <c r="C570" s="109" t="e">
        <f>VLOOKUP($B570,'Sledovanie čerpania rozpočtu'!$1:$1048576,2,0)</f>
        <v>#N/A</v>
      </c>
      <c r="D570" s="110" t="e">
        <f>VLOOKUP($B570,'Sledovanie čerpania rozpočtu'!$1:$1048576,4,0)</f>
        <v>#N/A</v>
      </c>
      <c r="E570" s="110" t="e">
        <f>VLOOKUP($B570,'Sledovanie čerpania rozpočtu'!$1:$1048576,3,0)</f>
        <v>#N/A</v>
      </c>
      <c r="F570" s="99"/>
      <c r="G570" s="99"/>
      <c r="H570" s="100"/>
      <c r="I570" s="100"/>
      <c r="J570" s="13">
        <f t="shared" si="9"/>
        <v>0</v>
      </c>
    </row>
    <row r="571" spans="1:10" x14ac:dyDescent="0.25">
      <c r="A571" s="98"/>
      <c r="B571" s="108"/>
      <c r="C571" s="109" t="e">
        <f>VLOOKUP($B571,'Sledovanie čerpania rozpočtu'!$1:$1048576,2,0)</f>
        <v>#N/A</v>
      </c>
      <c r="D571" s="110" t="e">
        <f>VLOOKUP($B571,'Sledovanie čerpania rozpočtu'!$1:$1048576,4,0)</f>
        <v>#N/A</v>
      </c>
      <c r="E571" s="110" t="e">
        <f>VLOOKUP($B571,'Sledovanie čerpania rozpočtu'!$1:$1048576,3,0)</f>
        <v>#N/A</v>
      </c>
      <c r="F571" s="99"/>
      <c r="G571" s="99"/>
      <c r="H571" s="100"/>
      <c r="I571" s="100"/>
      <c r="J571" s="13">
        <f t="shared" si="9"/>
        <v>0</v>
      </c>
    </row>
    <row r="572" spans="1:10" x14ac:dyDescent="0.25">
      <c r="A572" s="98"/>
      <c r="B572" s="108"/>
      <c r="C572" s="109" t="e">
        <f>VLOOKUP($B572,'Sledovanie čerpania rozpočtu'!$1:$1048576,2,0)</f>
        <v>#N/A</v>
      </c>
      <c r="D572" s="110" t="e">
        <f>VLOOKUP($B572,'Sledovanie čerpania rozpočtu'!$1:$1048576,4,0)</f>
        <v>#N/A</v>
      </c>
      <c r="E572" s="110" t="e">
        <f>VLOOKUP($B572,'Sledovanie čerpania rozpočtu'!$1:$1048576,3,0)</f>
        <v>#N/A</v>
      </c>
      <c r="F572" s="99"/>
      <c r="G572" s="99"/>
      <c r="H572" s="100"/>
      <c r="I572" s="100"/>
      <c r="J572" s="13">
        <f t="shared" si="9"/>
        <v>0</v>
      </c>
    </row>
    <row r="573" spans="1:10" x14ac:dyDescent="0.25">
      <c r="A573" s="98"/>
      <c r="B573" s="108"/>
      <c r="C573" s="109" t="e">
        <f>VLOOKUP($B573,'Sledovanie čerpania rozpočtu'!$1:$1048576,2,0)</f>
        <v>#N/A</v>
      </c>
      <c r="D573" s="110" t="e">
        <f>VLOOKUP($B573,'Sledovanie čerpania rozpočtu'!$1:$1048576,4,0)</f>
        <v>#N/A</v>
      </c>
      <c r="E573" s="110" t="e">
        <f>VLOOKUP($B573,'Sledovanie čerpania rozpočtu'!$1:$1048576,3,0)</f>
        <v>#N/A</v>
      </c>
      <c r="F573" s="99"/>
      <c r="G573" s="99"/>
      <c r="H573" s="100"/>
      <c r="I573" s="100"/>
      <c r="J573" s="13">
        <f t="shared" si="9"/>
        <v>0</v>
      </c>
    </row>
    <row r="574" spans="1:10" x14ac:dyDescent="0.25">
      <c r="A574" s="98"/>
      <c r="B574" s="108"/>
      <c r="C574" s="109" t="e">
        <f>VLOOKUP($B574,'Sledovanie čerpania rozpočtu'!$1:$1048576,2,0)</f>
        <v>#N/A</v>
      </c>
      <c r="D574" s="110" t="e">
        <f>VLOOKUP($B574,'Sledovanie čerpania rozpočtu'!$1:$1048576,4,0)</f>
        <v>#N/A</v>
      </c>
      <c r="E574" s="110" t="e">
        <f>VLOOKUP($B574,'Sledovanie čerpania rozpočtu'!$1:$1048576,3,0)</f>
        <v>#N/A</v>
      </c>
      <c r="F574" s="99"/>
      <c r="G574" s="99"/>
      <c r="H574" s="100"/>
      <c r="I574" s="100"/>
      <c r="J574" s="13">
        <f t="shared" si="9"/>
        <v>0</v>
      </c>
    </row>
    <row r="575" spans="1:10" x14ac:dyDescent="0.25">
      <c r="A575" s="98"/>
      <c r="B575" s="108"/>
      <c r="C575" s="109" t="e">
        <f>VLOOKUP($B575,'Sledovanie čerpania rozpočtu'!$1:$1048576,2,0)</f>
        <v>#N/A</v>
      </c>
      <c r="D575" s="110" t="e">
        <f>VLOOKUP($B575,'Sledovanie čerpania rozpočtu'!$1:$1048576,4,0)</f>
        <v>#N/A</v>
      </c>
      <c r="E575" s="110" t="e">
        <f>VLOOKUP($B575,'Sledovanie čerpania rozpočtu'!$1:$1048576,3,0)</f>
        <v>#N/A</v>
      </c>
      <c r="F575" s="99"/>
      <c r="G575" s="99"/>
      <c r="H575" s="100"/>
      <c r="I575" s="100"/>
      <c r="J575" s="13">
        <f t="shared" si="9"/>
        <v>0</v>
      </c>
    </row>
    <row r="576" spans="1:10" x14ac:dyDescent="0.25">
      <c r="A576" s="98"/>
      <c r="B576" s="108"/>
      <c r="C576" s="109" t="e">
        <f>VLOOKUP($B576,'Sledovanie čerpania rozpočtu'!$1:$1048576,2,0)</f>
        <v>#N/A</v>
      </c>
      <c r="D576" s="110" t="e">
        <f>VLOOKUP($B576,'Sledovanie čerpania rozpočtu'!$1:$1048576,4,0)</f>
        <v>#N/A</v>
      </c>
      <c r="E576" s="110" t="e">
        <f>VLOOKUP($B576,'Sledovanie čerpania rozpočtu'!$1:$1048576,3,0)</f>
        <v>#N/A</v>
      </c>
      <c r="F576" s="99"/>
      <c r="G576" s="99"/>
      <c r="H576" s="100"/>
      <c r="I576" s="100"/>
      <c r="J576" s="13">
        <f t="shared" si="9"/>
        <v>0</v>
      </c>
    </row>
    <row r="577" spans="1:10" x14ac:dyDescent="0.25">
      <c r="A577" s="98"/>
      <c r="B577" s="108"/>
      <c r="C577" s="109" t="e">
        <f>VLOOKUP($B577,'Sledovanie čerpania rozpočtu'!$1:$1048576,2,0)</f>
        <v>#N/A</v>
      </c>
      <c r="D577" s="110" t="e">
        <f>VLOOKUP($B577,'Sledovanie čerpania rozpočtu'!$1:$1048576,4,0)</f>
        <v>#N/A</v>
      </c>
      <c r="E577" s="110" t="e">
        <f>VLOOKUP($B577,'Sledovanie čerpania rozpočtu'!$1:$1048576,3,0)</f>
        <v>#N/A</v>
      </c>
      <c r="F577" s="99"/>
      <c r="G577" s="99"/>
      <c r="H577" s="100"/>
      <c r="I577" s="100"/>
      <c r="J577" s="13">
        <f t="shared" si="9"/>
        <v>0</v>
      </c>
    </row>
    <row r="578" spans="1:10" x14ac:dyDescent="0.25">
      <c r="A578" s="98"/>
      <c r="B578" s="108"/>
      <c r="C578" s="109" t="e">
        <f>VLOOKUP($B578,'Sledovanie čerpania rozpočtu'!$1:$1048576,2,0)</f>
        <v>#N/A</v>
      </c>
      <c r="D578" s="110" t="e">
        <f>VLOOKUP($B578,'Sledovanie čerpania rozpočtu'!$1:$1048576,4,0)</f>
        <v>#N/A</v>
      </c>
      <c r="E578" s="110" t="e">
        <f>VLOOKUP($B578,'Sledovanie čerpania rozpočtu'!$1:$1048576,3,0)</f>
        <v>#N/A</v>
      </c>
      <c r="F578" s="99"/>
      <c r="G578" s="99"/>
      <c r="H578" s="100"/>
      <c r="I578" s="100"/>
      <c r="J578" s="13">
        <f t="shared" si="9"/>
        <v>0</v>
      </c>
    </row>
    <row r="579" spans="1:10" x14ac:dyDescent="0.25">
      <c r="A579" s="98"/>
      <c r="B579" s="108"/>
      <c r="C579" s="109" t="e">
        <f>VLOOKUP($B579,'Sledovanie čerpania rozpočtu'!$1:$1048576,2,0)</f>
        <v>#N/A</v>
      </c>
      <c r="D579" s="110" t="e">
        <f>VLOOKUP($B579,'Sledovanie čerpania rozpočtu'!$1:$1048576,4,0)</f>
        <v>#N/A</v>
      </c>
      <c r="E579" s="110" t="e">
        <f>VLOOKUP($B579,'Sledovanie čerpania rozpočtu'!$1:$1048576,3,0)</f>
        <v>#N/A</v>
      </c>
      <c r="F579" s="99"/>
      <c r="G579" s="99"/>
      <c r="H579" s="100"/>
      <c r="I579" s="100"/>
      <c r="J579" s="13">
        <f t="shared" ref="J579:J642" si="10">F579-G579</f>
        <v>0</v>
      </c>
    </row>
    <row r="580" spans="1:10" x14ac:dyDescent="0.25">
      <c r="A580" s="98"/>
      <c r="B580" s="108"/>
      <c r="C580" s="109" t="e">
        <f>VLOOKUP($B580,'Sledovanie čerpania rozpočtu'!$1:$1048576,2,0)</f>
        <v>#N/A</v>
      </c>
      <c r="D580" s="110" t="e">
        <f>VLOOKUP($B580,'Sledovanie čerpania rozpočtu'!$1:$1048576,4,0)</f>
        <v>#N/A</v>
      </c>
      <c r="E580" s="110" t="e">
        <f>VLOOKUP($B580,'Sledovanie čerpania rozpočtu'!$1:$1048576,3,0)</f>
        <v>#N/A</v>
      </c>
      <c r="F580" s="99"/>
      <c r="G580" s="99"/>
      <c r="H580" s="100"/>
      <c r="I580" s="100"/>
      <c r="J580" s="13">
        <f t="shared" si="10"/>
        <v>0</v>
      </c>
    </row>
    <row r="581" spans="1:10" x14ac:dyDescent="0.25">
      <c r="A581" s="98"/>
      <c r="B581" s="108"/>
      <c r="C581" s="109" t="e">
        <f>VLOOKUP($B581,'Sledovanie čerpania rozpočtu'!$1:$1048576,2,0)</f>
        <v>#N/A</v>
      </c>
      <c r="D581" s="110" t="e">
        <f>VLOOKUP($B581,'Sledovanie čerpania rozpočtu'!$1:$1048576,4,0)</f>
        <v>#N/A</v>
      </c>
      <c r="E581" s="109" t="e">
        <f>VLOOKUP($B581,'Sledovanie čerpania rozpočtu'!$1:$1048576,3,0)</f>
        <v>#N/A</v>
      </c>
      <c r="F581" s="99"/>
      <c r="G581" s="99"/>
      <c r="H581" s="100"/>
      <c r="I581" s="100"/>
      <c r="J581" s="13">
        <f t="shared" ref="J581:J609" si="11">F581-G581</f>
        <v>0</v>
      </c>
    </row>
    <row r="582" spans="1:10" x14ac:dyDescent="0.25">
      <c r="A582" s="98"/>
      <c r="B582" s="108"/>
      <c r="C582" s="109" t="e">
        <f>VLOOKUP($B582,'Sledovanie čerpania rozpočtu'!$1:$1048576,2,0)</f>
        <v>#N/A</v>
      </c>
      <c r="D582" s="110" t="e">
        <f>VLOOKUP($B582,'Sledovanie čerpania rozpočtu'!$1:$1048576,4,0)</f>
        <v>#N/A</v>
      </c>
      <c r="E582" s="110" t="e">
        <f>VLOOKUP($B582,'Sledovanie čerpania rozpočtu'!$1:$1048576,3,0)</f>
        <v>#N/A</v>
      </c>
      <c r="F582" s="99"/>
      <c r="G582" s="99"/>
      <c r="H582" s="100"/>
      <c r="I582" s="100"/>
      <c r="J582" s="13">
        <f t="shared" si="11"/>
        <v>0</v>
      </c>
    </row>
    <row r="583" spans="1:10" x14ac:dyDescent="0.25">
      <c r="A583" s="98"/>
      <c r="B583" s="108"/>
      <c r="C583" s="109" t="e">
        <f>VLOOKUP($B583,'Sledovanie čerpania rozpočtu'!$1:$1048576,2,0)</f>
        <v>#N/A</v>
      </c>
      <c r="D583" s="110" t="e">
        <f>VLOOKUP($B583,'Sledovanie čerpania rozpočtu'!$1:$1048576,4,0)</f>
        <v>#N/A</v>
      </c>
      <c r="E583" s="110" t="e">
        <f>VLOOKUP($B583,'Sledovanie čerpania rozpočtu'!$1:$1048576,3,0)</f>
        <v>#N/A</v>
      </c>
      <c r="F583" s="99"/>
      <c r="G583" s="99"/>
      <c r="H583" s="100"/>
      <c r="I583" s="100"/>
      <c r="J583" s="13">
        <f t="shared" si="11"/>
        <v>0</v>
      </c>
    </row>
    <row r="584" spans="1:10" x14ac:dyDescent="0.25">
      <c r="A584" s="98"/>
      <c r="B584" s="108"/>
      <c r="C584" s="109" t="e">
        <f>VLOOKUP($B584,'Sledovanie čerpania rozpočtu'!$1:$1048576,2,0)</f>
        <v>#N/A</v>
      </c>
      <c r="D584" s="110" t="e">
        <f>VLOOKUP($B584,'Sledovanie čerpania rozpočtu'!$1:$1048576,4,0)</f>
        <v>#N/A</v>
      </c>
      <c r="E584" s="110" t="e">
        <f>VLOOKUP($B584,'Sledovanie čerpania rozpočtu'!$1:$1048576,3,0)</f>
        <v>#N/A</v>
      </c>
      <c r="F584" s="99"/>
      <c r="G584" s="99"/>
      <c r="H584" s="100"/>
      <c r="I584" s="100"/>
      <c r="J584" s="13">
        <f t="shared" si="11"/>
        <v>0</v>
      </c>
    </row>
    <row r="585" spans="1:10" x14ac:dyDescent="0.25">
      <c r="A585" s="98"/>
      <c r="B585" s="108"/>
      <c r="C585" s="109" t="e">
        <f>VLOOKUP($B585,'Sledovanie čerpania rozpočtu'!$1:$1048576,2,0)</f>
        <v>#N/A</v>
      </c>
      <c r="D585" s="110" t="e">
        <f>VLOOKUP($B585,'Sledovanie čerpania rozpočtu'!$1:$1048576,4,0)</f>
        <v>#N/A</v>
      </c>
      <c r="E585" s="110" t="e">
        <f>VLOOKUP($B585,'Sledovanie čerpania rozpočtu'!$1:$1048576,3,0)</f>
        <v>#N/A</v>
      </c>
      <c r="F585" s="99"/>
      <c r="G585" s="99"/>
      <c r="H585" s="100"/>
      <c r="I585" s="100"/>
      <c r="J585" s="13">
        <f t="shared" si="11"/>
        <v>0</v>
      </c>
    </row>
    <row r="586" spans="1:10" x14ac:dyDescent="0.25">
      <c r="A586" s="98"/>
      <c r="B586" s="108"/>
      <c r="C586" s="109" t="e">
        <f>VLOOKUP($B586,'Sledovanie čerpania rozpočtu'!$1:$1048576,2,0)</f>
        <v>#N/A</v>
      </c>
      <c r="D586" s="110" t="e">
        <f>VLOOKUP($B586,'Sledovanie čerpania rozpočtu'!$1:$1048576,4,0)</f>
        <v>#N/A</v>
      </c>
      <c r="E586" s="110" t="e">
        <f>VLOOKUP($B586,'Sledovanie čerpania rozpočtu'!$1:$1048576,3,0)</f>
        <v>#N/A</v>
      </c>
      <c r="F586" s="99"/>
      <c r="G586" s="99"/>
      <c r="H586" s="100"/>
      <c r="I586" s="100"/>
      <c r="J586" s="13">
        <f t="shared" si="11"/>
        <v>0</v>
      </c>
    </row>
    <row r="587" spans="1:10" x14ac:dyDescent="0.25">
      <c r="A587" s="98"/>
      <c r="B587" s="108"/>
      <c r="C587" s="109" t="e">
        <f>VLOOKUP($B587,'Sledovanie čerpania rozpočtu'!$1:$1048576,2,0)</f>
        <v>#N/A</v>
      </c>
      <c r="D587" s="110" t="e">
        <f>VLOOKUP($B587,'Sledovanie čerpania rozpočtu'!$1:$1048576,4,0)</f>
        <v>#N/A</v>
      </c>
      <c r="E587" s="110" t="e">
        <f>VLOOKUP($B587,'Sledovanie čerpania rozpočtu'!$1:$1048576,3,0)</f>
        <v>#N/A</v>
      </c>
      <c r="F587" s="99"/>
      <c r="G587" s="99"/>
      <c r="H587" s="100"/>
      <c r="I587" s="100"/>
      <c r="J587" s="13">
        <f t="shared" si="11"/>
        <v>0</v>
      </c>
    </row>
    <row r="588" spans="1:10" x14ac:dyDescent="0.25">
      <c r="A588" s="98"/>
      <c r="B588" s="108"/>
      <c r="C588" s="109" t="e">
        <f>VLOOKUP($B588,'Sledovanie čerpania rozpočtu'!$1:$1048576,2,0)</f>
        <v>#N/A</v>
      </c>
      <c r="D588" s="110" t="e">
        <f>VLOOKUP($B588,'Sledovanie čerpania rozpočtu'!$1:$1048576,4,0)</f>
        <v>#N/A</v>
      </c>
      <c r="E588" s="110" t="e">
        <f>VLOOKUP($B588,'Sledovanie čerpania rozpočtu'!$1:$1048576,3,0)</f>
        <v>#N/A</v>
      </c>
      <c r="F588" s="99"/>
      <c r="G588" s="99"/>
      <c r="H588" s="100"/>
      <c r="I588" s="100"/>
      <c r="J588" s="13">
        <f t="shared" si="11"/>
        <v>0</v>
      </c>
    </row>
    <row r="589" spans="1:10" x14ac:dyDescent="0.25">
      <c r="A589" s="98"/>
      <c r="B589" s="108"/>
      <c r="C589" s="109" t="e">
        <f>VLOOKUP($B589,'Sledovanie čerpania rozpočtu'!$1:$1048576,2,0)</f>
        <v>#N/A</v>
      </c>
      <c r="D589" s="110" t="e">
        <f>VLOOKUP($B589,'Sledovanie čerpania rozpočtu'!$1:$1048576,4,0)</f>
        <v>#N/A</v>
      </c>
      <c r="E589" s="110" t="e">
        <f>VLOOKUP($B589,'Sledovanie čerpania rozpočtu'!$1:$1048576,3,0)</f>
        <v>#N/A</v>
      </c>
      <c r="F589" s="99"/>
      <c r="G589" s="99"/>
      <c r="H589" s="100"/>
      <c r="I589" s="100"/>
      <c r="J589" s="13">
        <f t="shared" si="11"/>
        <v>0</v>
      </c>
    </row>
    <row r="590" spans="1:10" x14ac:dyDescent="0.25">
      <c r="A590" s="98"/>
      <c r="B590" s="108"/>
      <c r="C590" s="109" t="e">
        <f>VLOOKUP($B590,'Sledovanie čerpania rozpočtu'!$1:$1048576,2,0)</f>
        <v>#N/A</v>
      </c>
      <c r="D590" s="110" t="e">
        <f>VLOOKUP($B590,'Sledovanie čerpania rozpočtu'!$1:$1048576,4,0)</f>
        <v>#N/A</v>
      </c>
      <c r="E590" s="110" t="e">
        <f>VLOOKUP($B590,'Sledovanie čerpania rozpočtu'!$1:$1048576,3,0)</f>
        <v>#N/A</v>
      </c>
      <c r="F590" s="99"/>
      <c r="G590" s="99"/>
      <c r="H590" s="100"/>
      <c r="I590" s="100"/>
      <c r="J590" s="13">
        <f t="shared" si="11"/>
        <v>0</v>
      </c>
    </row>
    <row r="591" spans="1:10" x14ac:dyDescent="0.25">
      <c r="A591" s="98"/>
      <c r="B591" s="108"/>
      <c r="C591" s="109" t="e">
        <f>VLOOKUP($B591,'Sledovanie čerpania rozpočtu'!$1:$1048576,2,0)</f>
        <v>#N/A</v>
      </c>
      <c r="D591" s="110" t="e">
        <f>VLOOKUP($B591,'Sledovanie čerpania rozpočtu'!$1:$1048576,4,0)</f>
        <v>#N/A</v>
      </c>
      <c r="E591" s="110" t="e">
        <f>VLOOKUP($B591,'Sledovanie čerpania rozpočtu'!$1:$1048576,3,0)</f>
        <v>#N/A</v>
      </c>
      <c r="F591" s="99"/>
      <c r="G591" s="99"/>
      <c r="H591" s="100"/>
      <c r="I591" s="100"/>
      <c r="J591" s="13">
        <f t="shared" si="11"/>
        <v>0</v>
      </c>
    </row>
    <row r="592" spans="1:10" x14ac:dyDescent="0.25">
      <c r="A592" s="98"/>
      <c r="B592" s="108"/>
      <c r="C592" s="109" t="e">
        <f>VLOOKUP($B592,'Sledovanie čerpania rozpočtu'!$1:$1048576,2,0)</f>
        <v>#N/A</v>
      </c>
      <c r="D592" s="110" t="e">
        <f>VLOOKUP($B592,'Sledovanie čerpania rozpočtu'!$1:$1048576,4,0)</f>
        <v>#N/A</v>
      </c>
      <c r="E592" s="109" t="e">
        <f>VLOOKUP($B592,'Sledovanie čerpania rozpočtu'!$1:$1048576,3,0)</f>
        <v>#N/A</v>
      </c>
      <c r="F592" s="99"/>
      <c r="G592" s="99"/>
      <c r="H592" s="100"/>
      <c r="I592" s="100"/>
      <c r="J592" s="13">
        <f t="shared" si="11"/>
        <v>0</v>
      </c>
    </row>
    <row r="593" spans="1:10" x14ac:dyDescent="0.25">
      <c r="A593" s="98"/>
      <c r="B593" s="108"/>
      <c r="C593" s="109" t="e">
        <f>VLOOKUP($B593,'Sledovanie čerpania rozpočtu'!$1:$1048576,2,0)</f>
        <v>#N/A</v>
      </c>
      <c r="D593" s="110" t="e">
        <f>VLOOKUP($B593,'Sledovanie čerpania rozpočtu'!$1:$1048576,4,0)</f>
        <v>#N/A</v>
      </c>
      <c r="E593" s="109" t="e">
        <f>VLOOKUP($B593,'Sledovanie čerpania rozpočtu'!$1:$1048576,3,0)</f>
        <v>#N/A</v>
      </c>
      <c r="F593" s="99"/>
      <c r="G593" s="99"/>
      <c r="H593" s="100"/>
      <c r="I593" s="100"/>
      <c r="J593" s="13">
        <f t="shared" si="11"/>
        <v>0</v>
      </c>
    </row>
    <row r="594" spans="1:10" x14ac:dyDescent="0.25">
      <c r="A594" s="98"/>
      <c r="B594" s="108"/>
      <c r="C594" s="109" t="e">
        <f>VLOOKUP($B594,'Sledovanie čerpania rozpočtu'!$1:$1048576,2,0)</f>
        <v>#N/A</v>
      </c>
      <c r="D594" s="110" t="e">
        <f>VLOOKUP($B594,'Sledovanie čerpania rozpočtu'!$1:$1048576,4,0)</f>
        <v>#N/A</v>
      </c>
      <c r="E594" s="109" t="e">
        <f>VLOOKUP($B594,'Sledovanie čerpania rozpočtu'!$1:$1048576,3,0)</f>
        <v>#N/A</v>
      </c>
      <c r="F594" s="99"/>
      <c r="G594" s="99"/>
      <c r="H594" s="100"/>
      <c r="I594" s="100"/>
      <c r="J594" s="13">
        <f t="shared" si="11"/>
        <v>0</v>
      </c>
    </row>
    <row r="595" spans="1:10" x14ac:dyDescent="0.25">
      <c r="A595" s="98"/>
      <c r="B595" s="108"/>
      <c r="C595" s="109" t="e">
        <f>VLOOKUP($B595,'Sledovanie čerpania rozpočtu'!$1:$1048576,2,0)</f>
        <v>#N/A</v>
      </c>
      <c r="D595" s="110" t="e">
        <f>VLOOKUP($B595,'Sledovanie čerpania rozpočtu'!$1:$1048576,4,0)</f>
        <v>#N/A</v>
      </c>
      <c r="E595" s="109" t="e">
        <f>VLOOKUP($B595,'Sledovanie čerpania rozpočtu'!$1:$1048576,3,0)</f>
        <v>#N/A</v>
      </c>
      <c r="F595" s="99"/>
      <c r="G595" s="99"/>
      <c r="H595" s="100"/>
      <c r="I595" s="100"/>
      <c r="J595" s="13">
        <f t="shared" si="11"/>
        <v>0</v>
      </c>
    </row>
    <row r="596" spans="1:10" x14ac:dyDescent="0.25">
      <c r="A596" s="98"/>
      <c r="B596" s="108"/>
      <c r="C596" s="109" t="e">
        <f>VLOOKUP($B596,'Sledovanie čerpania rozpočtu'!$1:$1048576,2,0)</f>
        <v>#N/A</v>
      </c>
      <c r="D596" s="110" t="e">
        <f>VLOOKUP($B596,'Sledovanie čerpania rozpočtu'!$1:$1048576,4,0)</f>
        <v>#N/A</v>
      </c>
      <c r="E596" s="109" t="e">
        <f>VLOOKUP($B596,'Sledovanie čerpania rozpočtu'!$1:$1048576,3,0)</f>
        <v>#N/A</v>
      </c>
      <c r="F596" s="99"/>
      <c r="G596" s="99"/>
      <c r="H596" s="100"/>
      <c r="I596" s="100"/>
      <c r="J596" s="13">
        <f t="shared" si="11"/>
        <v>0</v>
      </c>
    </row>
    <row r="597" spans="1:10" x14ac:dyDescent="0.25">
      <c r="A597" s="98"/>
      <c r="B597" s="108"/>
      <c r="C597" s="109" t="e">
        <f>VLOOKUP($B597,'Sledovanie čerpania rozpočtu'!$1:$1048576,2,0)</f>
        <v>#N/A</v>
      </c>
      <c r="D597" s="110" t="e">
        <f>VLOOKUP($B597,'Sledovanie čerpania rozpočtu'!$1:$1048576,4,0)</f>
        <v>#N/A</v>
      </c>
      <c r="E597" s="109" t="e">
        <f>VLOOKUP($B597,'Sledovanie čerpania rozpočtu'!$1:$1048576,3,0)</f>
        <v>#N/A</v>
      </c>
      <c r="F597" s="99"/>
      <c r="G597" s="99"/>
      <c r="H597" s="100"/>
      <c r="I597" s="100"/>
      <c r="J597" s="13">
        <f t="shared" si="11"/>
        <v>0</v>
      </c>
    </row>
    <row r="598" spans="1:10" x14ac:dyDescent="0.25">
      <c r="A598" s="98"/>
      <c r="B598" s="108"/>
      <c r="C598" s="109" t="e">
        <f>VLOOKUP($B598,'Sledovanie čerpania rozpočtu'!$1:$1048576,2,0)</f>
        <v>#N/A</v>
      </c>
      <c r="D598" s="110" t="e">
        <f>VLOOKUP($B598,'Sledovanie čerpania rozpočtu'!$1:$1048576,4,0)</f>
        <v>#N/A</v>
      </c>
      <c r="E598" s="109" t="e">
        <f>VLOOKUP($B598,'Sledovanie čerpania rozpočtu'!$1:$1048576,3,0)</f>
        <v>#N/A</v>
      </c>
      <c r="F598" s="99"/>
      <c r="G598" s="99"/>
      <c r="H598" s="100"/>
      <c r="I598" s="100"/>
      <c r="J598" s="13">
        <f t="shared" si="11"/>
        <v>0</v>
      </c>
    </row>
    <row r="599" spans="1:10" x14ac:dyDescent="0.25">
      <c r="A599" s="98"/>
      <c r="B599" s="108"/>
      <c r="C599" s="109" t="e">
        <f>VLOOKUP($B599,'Sledovanie čerpania rozpočtu'!$1:$1048576,2,0)</f>
        <v>#N/A</v>
      </c>
      <c r="D599" s="110" t="e">
        <f>VLOOKUP($B599,'Sledovanie čerpania rozpočtu'!$1:$1048576,4,0)</f>
        <v>#N/A</v>
      </c>
      <c r="E599" s="109" t="e">
        <f>VLOOKUP($B599,'Sledovanie čerpania rozpočtu'!$1:$1048576,3,0)</f>
        <v>#N/A</v>
      </c>
      <c r="F599" s="99"/>
      <c r="G599" s="99"/>
      <c r="H599" s="100"/>
      <c r="I599" s="100"/>
      <c r="J599" s="13">
        <f t="shared" si="11"/>
        <v>0</v>
      </c>
    </row>
    <row r="600" spans="1:10" x14ac:dyDescent="0.25">
      <c r="A600" s="98"/>
      <c r="B600" s="108"/>
      <c r="C600" s="109" t="e">
        <f>VLOOKUP($B600,'Sledovanie čerpania rozpočtu'!$1:$1048576,2,0)</f>
        <v>#N/A</v>
      </c>
      <c r="D600" s="110" t="e">
        <f>VLOOKUP($B600,'Sledovanie čerpania rozpočtu'!$1:$1048576,4,0)</f>
        <v>#N/A</v>
      </c>
      <c r="E600" s="109" t="e">
        <f>VLOOKUP($B600,'Sledovanie čerpania rozpočtu'!$1:$1048576,3,0)</f>
        <v>#N/A</v>
      </c>
      <c r="F600" s="99"/>
      <c r="G600" s="99"/>
      <c r="H600" s="100"/>
      <c r="I600" s="100"/>
      <c r="J600" s="13">
        <f t="shared" si="11"/>
        <v>0</v>
      </c>
    </row>
    <row r="601" spans="1:10" x14ac:dyDescent="0.25">
      <c r="A601" s="98"/>
      <c r="B601" s="108"/>
      <c r="C601" s="109" t="e">
        <f>VLOOKUP($B601,'Sledovanie čerpania rozpočtu'!$1:$1048576,2,0)</f>
        <v>#N/A</v>
      </c>
      <c r="D601" s="110" t="e">
        <f>VLOOKUP($B601,'Sledovanie čerpania rozpočtu'!$1:$1048576,4,0)</f>
        <v>#N/A</v>
      </c>
      <c r="E601" s="109" t="e">
        <f>VLOOKUP($B601,'Sledovanie čerpania rozpočtu'!$1:$1048576,3,0)</f>
        <v>#N/A</v>
      </c>
      <c r="F601" s="99"/>
      <c r="G601" s="99"/>
      <c r="H601" s="100"/>
      <c r="I601" s="100"/>
      <c r="J601" s="13">
        <f t="shared" si="11"/>
        <v>0</v>
      </c>
    </row>
    <row r="602" spans="1:10" x14ac:dyDescent="0.25">
      <c r="A602" s="98"/>
      <c r="B602" s="108"/>
      <c r="C602" s="109" t="e">
        <f>VLOOKUP($B602,'Sledovanie čerpania rozpočtu'!$1:$1048576,2,0)</f>
        <v>#N/A</v>
      </c>
      <c r="D602" s="110" t="e">
        <f>VLOOKUP($B602,'Sledovanie čerpania rozpočtu'!$1:$1048576,4,0)</f>
        <v>#N/A</v>
      </c>
      <c r="E602" s="109" t="e">
        <f>VLOOKUP($B602,'Sledovanie čerpania rozpočtu'!$1:$1048576,3,0)</f>
        <v>#N/A</v>
      </c>
      <c r="F602" s="99"/>
      <c r="G602" s="99"/>
      <c r="H602" s="100"/>
      <c r="I602" s="100"/>
      <c r="J602" s="13">
        <f t="shared" si="11"/>
        <v>0</v>
      </c>
    </row>
    <row r="603" spans="1:10" x14ac:dyDescent="0.25">
      <c r="A603" s="104"/>
      <c r="B603" s="108"/>
      <c r="C603" s="109" t="e">
        <f>VLOOKUP($B603,'Sledovanie čerpania rozpočtu'!$1:$1048576,2,0)</f>
        <v>#N/A</v>
      </c>
      <c r="D603" s="110" t="e">
        <f>VLOOKUP($B603,'Sledovanie čerpania rozpočtu'!$1:$1048576,4,0)</f>
        <v>#N/A</v>
      </c>
      <c r="E603" s="109" t="e">
        <f>VLOOKUP($B603,'Sledovanie čerpania rozpočtu'!$1:$1048576,3,0)</f>
        <v>#N/A</v>
      </c>
      <c r="F603" s="99"/>
      <c r="G603" s="99"/>
      <c r="H603" s="100"/>
      <c r="I603" s="100"/>
      <c r="J603" s="13">
        <f t="shared" si="11"/>
        <v>0</v>
      </c>
    </row>
    <row r="604" spans="1:10" x14ac:dyDescent="0.25">
      <c r="A604" s="104"/>
      <c r="B604" s="108"/>
      <c r="C604" s="109" t="e">
        <f>VLOOKUP($B604,'Sledovanie čerpania rozpočtu'!$1:$1048576,2,0)</f>
        <v>#N/A</v>
      </c>
      <c r="D604" s="110" t="e">
        <f>VLOOKUP($B604,'Sledovanie čerpania rozpočtu'!$1:$1048576,4,0)</f>
        <v>#N/A</v>
      </c>
      <c r="E604" s="109" t="e">
        <f>VLOOKUP($B604,'Sledovanie čerpania rozpočtu'!$1:$1048576,3,0)</f>
        <v>#N/A</v>
      </c>
      <c r="F604" s="99"/>
      <c r="G604" s="99"/>
      <c r="H604" s="100"/>
      <c r="I604" s="100"/>
      <c r="J604" s="13">
        <f t="shared" si="11"/>
        <v>0</v>
      </c>
    </row>
    <row r="605" spans="1:10" x14ac:dyDescent="0.25">
      <c r="A605" s="104"/>
      <c r="B605" s="108"/>
      <c r="C605" s="109" t="e">
        <f>VLOOKUP($B605,'Sledovanie čerpania rozpočtu'!$1:$1048576,2,0)</f>
        <v>#N/A</v>
      </c>
      <c r="D605" s="110" t="e">
        <f>VLOOKUP($B605,'Sledovanie čerpania rozpočtu'!$1:$1048576,4,0)</f>
        <v>#N/A</v>
      </c>
      <c r="E605" s="109" t="e">
        <f>VLOOKUP($B605,'Sledovanie čerpania rozpočtu'!$1:$1048576,3,0)</f>
        <v>#N/A</v>
      </c>
      <c r="F605" s="99"/>
      <c r="G605" s="99"/>
      <c r="H605" s="100"/>
      <c r="I605" s="100"/>
      <c r="J605" s="13">
        <f t="shared" si="11"/>
        <v>0</v>
      </c>
    </row>
    <row r="606" spans="1:10" x14ac:dyDescent="0.25">
      <c r="A606" s="104"/>
      <c r="B606" s="108"/>
      <c r="C606" s="109" t="e">
        <f>VLOOKUP($B606,'Sledovanie čerpania rozpočtu'!$1:$1048576,2,0)</f>
        <v>#N/A</v>
      </c>
      <c r="D606" s="110" t="e">
        <f>VLOOKUP($B606,'Sledovanie čerpania rozpočtu'!$1:$1048576,4,0)</f>
        <v>#N/A</v>
      </c>
      <c r="E606" s="109" t="e">
        <f>VLOOKUP($B606,'Sledovanie čerpania rozpočtu'!$1:$1048576,3,0)</f>
        <v>#N/A</v>
      </c>
      <c r="F606" s="99"/>
      <c r="G606" s="99"/>
      <c r="H606" s="100"/>
      <c r="I606" s="100"/>
      <c r="J606" s="13">
        <f t="shared" si="11"/>
        <v>0</v>
      </c>
    </row>
    <row r="607" spans="1:10" x14ac:dyDescent="0.25">
      <c r="A607" s="104"/>
      <c r="B607" s="108"/>
      <c r="C607" s="109" t="e">
        <f>VLOOKUP($B607,'Sledovanie čerpania rozpočtu'!$1:$1048576,2,0)</f>
        <v>#N/A</v>
      </c>
      <c r="D607" s="110" t="e">
        <f>VLOOKUP($B607,'Sledovanie čerpania rozpočtu'!$1:$1048576,4,0)</f>
        <v>#N/A</v>
      </c>
      <c r="E607" s="109" t="e">
        <f>VLOOKUP($B607,'Sledovanie čerpania rozpočtu'!$1:$1048576,3,0)</f>
        <v>#N/A</v>
      </c>
      <c r="F607" s="99"/>
      <c r="G607" s="99"/>
      <c r="H607" s="100"/>
      <c r="I607" s="100"/>
      <c r="J607" s="13">
        <f t="shared" si="11"/>
        <v>0</v>
      </c>
    </row>
    <row r="608" spans="1:10" x14ac:dyDescent="0.25">
      <c r="A608" s="104"/>
      <c r="B608" s="108"/>
      <c r="C608" s="109" t="e">
        <f>VLOOKUP($B608,'Sledovanie čerpania rozpočtu'!$1:$1048576,2,0)</f>
        <v>#N/A</v>
      </c>
      <c r="D608" s="110" t="e">
        <f>VLOOKUP($B608,'Sledovanie čerpania rozpočtu'!$1:$1048576,4,0)</f>
        <v>#N/A</v>
      </c>
      <c r="E608" s="109" t="e">
        <f>VLOOKUP($B608,'Sledovanie čerpania rozpočtu'!$1:$1048576,3,0)</f>
        <v>#N/A</v>
      </c>
      <c r="F608" s="99"/>
      <c r="G608" s="99"/>
      <c r="H608" s="100"/>
      <c r="I608" s="100"/>
      <c r="J608" s="13">
        <f t="shared" si="11"/>
        <v>0</v>
      </c>
    </row>
    <row r="609" spans="1:10" ht="19.5" customHeight="1" x14ac:dyDescent="0.25">
      <c r="A609" s="104"/>
      <c r="B609" s="108"/>
      <c r="C609" s="109" t="e">
        <f>VLOOKUP($B609,'Sledovanie čerpania rozpočtu'!$1:$1048576,2,0)</f>
        <v>#N/A</v>
      </c>
      <c r="D609" s="110" t="e">
        <f>VLOOKUP($B609,'Sledovanie čerpania rozpočtu'!$1:$1048576,4,0)</f>
        <v>#N/A</v>
      </c>
      <c r="E609" s="109" t="e">
        <f>VLOOKUP($B609,'Sledovanie čerpania rozpočtu'!$1:$1048576,3,0)</f>
        <v>#N/A</v>
      </c>
      <c r="F609" s="97"/>
      <c r="G609" s="97"/>
      <c r="H609" s="100"/>
      <c r="I609" s="100"/>
      <c r="J609" s="13">
        <f t="shared" si="11"/>
        <v>0</v>
      </c>
    </row>
    <row r="610" spans="1:10" x14ac:dyDescent="0.25">
      <c r="A610" s="104"/>
      <c r="B610" s="108"/>
      <c r="C610" s="109" t="e">
        <f>VLOOKUP($B610,'Sledovanie čerpania rozpočtu'!$1:$1048576,2,0)</f>
        <v>#N/A</v>
      </c>
      <c r="D610" s="110" t="e">
        <f>VLOOKUP($B610,'Sledovanie čerpania rozpočtu'!$1:$1048576,4,0)</f>
        <v>#N/A</v>
      </c>
      <c r="E610" s="110" t="e">
        <f>VLOOKUP($B610,'Sledovanie čerpania rozpočtu'!$1:$1048576,3,0)</f>
        <v>#N/A</v>
      </c>
      <c r="F610" s="97"/>
      <c r="G610" s="97"/>
      <c r="H610" s="102"/>
      <c r="I610" s="102"/>
      <c r="J610" s="13">
        <f t="shared" si="10"/>
        <v>0</v>
      </c>
    </row>
    <row r="611" spans="1:10" x14ac:dyDescent="0.25">
      <c r="A611" s="104"/>
      <c r="B611" s="108"/>
      <c r="C611" s="109" t="e">
        <f>VLOOKUP($B611,'Sledovanie čerpania rozpočtu'!$1:$1048576,2,0)</f>
        <v>#N/A</v>
      </c>
      <c r="D611" s="110" t="e">
        <f>VLOOKUP($B611,'Sledovanie čerpania rozpočtu'!$1:$1048576,4,0)</f>
        <v>#N/A</v>
      </c>
      <c r="E611" s="110" t="e">
        <f>VLOOKUP($B611,'Sledovanie čerpania rozpočtu'!$1:$1048576,3,0)</f>
        <v>#N/A</v>
      </c>
      <c r="F611" s="97"/>
      <c r="G611" s="97"/>
      <c r="H611" s="102"/>
      <c r="I611" s="102"/>
      <c r="J611" s="13">
        <f t="shared" si="10"/>
        <v>0</v>
      </c>
    </row>
    <row r="612" spans="1:10" x14ac:dyDescent="0.25">
      <c r="A612" s="104"/>
      <c r="B612" s="108"/>
      <c r="C612" s="109" t="e">
        <f>VLOOKUP($B612,'Sledovanie čerpania rozpočtu'!$1:$1048576,2,0)</f>
        <v>#N/A</v>
      </c>
      <c r="D612" s="110" t="e">
        <f>VLOOKUP($B612,'Sledovanie čerpania rozpočtu'!$1:$1048576,4,0)</f>
        <v>#N/A</v>
      </c>
      <c r="E612" s="110" t="e">
        <f>VLOOKUP($B612,'Sledovanie čerpania rozpočtu'!$1:$1048576,3,0)</f>
        <v>#N/A</v>
      </c>
      <c r="F612" s="97"/>
      <c r="G612" s="97"/>
      <c r="H612" s="102"/>
      <c r="I612" s="102"/>
      <c r="J612" s="13">
        <f t="shared" si="10"/>
        <v>0</v>
      </c>
    </row>
    <row r="613" spans="1:10" x14ac:dyDescent="0.25">
      <c r="A613" s="104"/>
      <c r="B613" s="108"/>
      <c r="C613" s="109" t="e">
        <f>VLOOKUP($B613,'Sledovanie čerpania rozpočtu'!$1:$1048576,2,0)</f>
        <v>#N/A</v>
      </c>
      <c r="D613" s="110" t="e">
        <f>VLOOKUP($B613,'Sledovanie čerpania rozpočtu'!$1:$1048576,4,0)</f>
        <v>#N/A</v>
      </c>
      <c r="E613" s="110" t="e">
        <f>VLOOKUP($B613,'Sledovanie čerpania rozpočtu'!$1:$1048576,3,0)</f>
        <v>#N/A</v>
      </c>
      <c r="F613" s="99"/>
      <c r="G613" s="99"/>
      <c r="H613" s="100"/>
      <c r="I613" s="100"/>
      <c r="J613" s="13">
        <f t="shared" si="10"/>
        <v>0</v>
      </c>
    </row>
    <row r="614" spans="1:10" x14ac:dyDescent="0.25">
      <c r="A614" s="104"/>
      <c r="B614" s="108"/>
      <c r="C614" s="109" t="e">
        <f>VLOOKUP($B614,'Sledovanie čerpania rozpočtu'!$1:$1048576,2,0)</f>
        <v>#N/A</v>
      </c>
      <c r="D614" s="110" t="e">
        <f>VLOOKUP($B614,'Sledovanie čerpania rozpočtu'!$1:$1048576,4,0)</f>
        <v>#N/A</v>
      </c>
      <c r="E614" s="110" t="e">
        <f>VLOOKUP($B614,'Sledovanie čerpania rozpočtu'!$1:$1048576,3,0)</f>
        <v>#N/A</v>
      </c>
      <c r="F614" s="99"/>
      <c r="G614" s="99"/>
      <c r="H614" s="100"/>
      <c r="I614" s="100"/>
      <c r="J614" s="13">
        <f t="shared" si="10"/>
        <v>0</v>
      </c>
    </row>
    <row r="615" spans="1:10" x14ac:dyDescent="0.25">
      <c r="A615" s="104"/>
      <c r="B615" s="108"/>
      <c r="C615" s="109" t="e">
        <f>VLOOKUP($B615,'Sledovanie čerpania rozpočtu'!$1:$1048576,2,0)</f>
        <v>#N/A</v>
      </c>
      <c r="D615" s="110" t="e">
        <f>VLOOKUP($B615,'Sledovanie čerpania rozpočtu'!$1:$1048576,4,0)</f>
        <v>#N/A</v>
      </c>
      <c r="E615" s="110" t="e">
        <f>VLOOKUP($B615,'Sledovanie čerpania rozpočtu'!$1:$1048576,3,0)</f>
        <v>#N/A</v>
      </c>
      <c r="F615" s="99"/>
      <c r="G615" s="99"/>
      <c r="H615" s="100"/>
      <c r="I615" s="100"/>
      <c r="J615" s="13">
        <f t="shared" si="10"/>
        <v>0</v>
      </c>
    </row>
    <row r="616" spans="1:10" x14ac:dyDescent="0.25">
      <c r="A616" s="104"/>
      <c r="B616" s="108"/>
      <c r="C616" s="109" t="e">
        <f>VLOOKUP($B616,'Sledovanie čerpania rozpočtu'!$1:$1048576,2,0)</f>
        <v>#N/A</v>
      </c>
      <c r="D616" s="110" t="e">
        <f>VLOOKUP($B616,'Sledovanie čerpania rozpočtu'!$1:$1048576,4,0)</f>
        <v>#N/A</v>
      </c>
      <c r="E616" s="110" t="e">
        <f>VLOOKUP($B616,'Sledovanie čerpania rozpočtu'!$1:$1048576,3,0)</f>
        <v>#N/A</v>
      </c>
      <c r="F616" s="99"/>
      <c r="G616" s="99"/>
      <c r="H616" s="100"/>
      <c r="I616" s="100"/>
      <c r="J616" s="13">
        <f t="shared" si="10"/>
        <v>0</v>
      </c>
    </row>
    <row r="617" spans="1:10" x14ac:dyDescent="0.25">
      <c r="A617" s="104"/>
      <c r="B617" s="108"/>
      <c r="C617" s="109" t="e">
        <f>VLOOKUP($B617,'Sledovanie čerpania rozpočtu'!$1:$1048576,2,0)</f>
        <v>#N/A</v>
      </c>
      <c r="D617" s="110" t="e">
        <f>VLOOKUP($B617,'Sledovanie čerpania rozpočtu'!$1:$1048576,4,0)</f>
        <v>#N/A</v>
      </c>
      <c r="E617" s="110" t="e">
        <f>VLOOKUP($B617,'Sledovanie čerpania rozpočtu'!$1:$1048576,3,0)</f>
        <v>#N/A</v>
      </c>
      <c r="F617" s="99"/>
      <c r="G617" s="99"/>
      <c r="H617" s="100"/>
      <c r="I617" s="100"/>
      <c r="J617" s="13">
        <f t="shared" si="10"/>
        <v>0</v>
      </c>
    </row>
    <row r="618" spans="1:10" x14ac:dyDescent="0.25">
      <c r="A618" s="104"/>
      <c r="B618" s="108"/>
      <c r="C618" s="109" t="e">
        <f>VLOOKUP($B618,'Sledovanie čerpania rozpočtu'!$1:$1048576,2,0)</f>
        <v>#N/A</v>
      </c>
      <c r="D618" s="110" t="e">
        <f>VLOOKUP($B618,'Sledovanie čerpania rozpočtu'!$1:$1048576,4,0)</f>
        <v>#N/A</v>
      </c>
      <c r="E618" s="110" t="e">
        <f>VLOOKUP($B618,'Sledovanie čerpania rozpočtu'!$1:$1048576,3,0)</f>
        <v>#N/A</v>
      </c>
      <c r="F618" s="99"/>
      <c r="G618" s="99"/>
      <c r="H618" s="100"/>
      <c r="I618" s="100"/>
      <c r="J618" s="13">
        <f t="shared" si="10"/>
        <v>0</v>
      </c>
    </row>
    <row r="619" spans="1:10" x14ac:dyDescent="0.25">
      <c r="A619" s="104"/>
      <c r="B619" s="108"/>
      <c r="C619" s="109" t="e">
        <f>VLOOKUP($B619,'Sledovanie čerpania rozpočtu'!$1:$1048576,2,0)</f>
        <v>#N/A</v>
      </c>
      <c r="D619" s="110" t="e">
        <f>VLOOKUP($B619,'Sledovanie čerpania rozpočtu'!$1:$1048576,4,0)</f>
        <v>#N/A</v>
      </c>
      <c r="E619" s="110" t="e">
        <f>VLOOKUP($B619,'Sledovanie čerpania rozpočtu'!$1:$1048576,3,0)</f>
        <v>#N/A</v>
      </c>
      <c r="F619" s="99"/>
      <c r="G619" s="99"/>
      <c r="H619" s="100"/>
      <c r="I619" s="100"/>
      <c r="J619" s="13">
        <f t="shared" si="10"/>
        <v>0</v>
      </c>
    </row>
    <row r="620" spans="1:10" x14ac:dyDescent="0.25">
      <c r="A620" s="104"/>
      <c r="B620" s="108"/>
      <c r="C620" s="109" t="e">
        <f>VLOOKUP($B620,'Sledovanie čerpania rozpočtu'!$1:$1048576,2,0)</f>
        <v>#N/A</v>
      </c>
      <c r="D620" s="110" t="e">
        <f>VLOOKUP($B620,'Sledovanie čerpania rozpočtu'!$1:$1048576,4,0)</f>
        <v>#N/A</v>
      </c>
      <c r="E620" s="110" t="e">
        <f>VLOOKUP($B620,'Sledovanie čerpania rozpočtu'!$1:$1048576,3,0)</f>
        <v>#N/A</v>
      </c>
      <c r="F620" s="99"/>
      <c r="G620" s="99"/>
      <c r="H620" s="100"/>
      <c r="I620" s="100"/>
      <c r="J620" s="13">
        <f t="shared" si="10"/>
        <v>0</v>
      </c>
    </row>
    <row r="621" spans="1:10" x14ac:dyDescent="0.25">
      <c r="A621" s="104"/>
      <c r="B621" s="108"/>
      <c r="C621" s="109" t="e">
        <f>VLOOKUP($B621,'Sledovanie čerpania rozpočtu'!$1:$1048576,2,0)</f>
        <v>#N/A</v>
      </c>
      <c r="D621" s="110" t="e">
        <f>VLOOKUP($B621,'Sledovanie čerpania rozpočtu'!$1:$1048576,4,0)</f>
        <v>#N/A</v>
      </c>
      <c r="E621" s="110" t="e">
        <f>VLOOKUP($B621,'Sledovanie čerpania rozpočtu'!$1:$1048576,3,0)</f>
        <v>#N/A</v>
      </c>
      <c r="F621" s="99"/>
      <c r="G621" s="99"/>
      <c r="H621" s="100"/>
      <c r="I621" s="100"/>
      <c r="J621" s="13">
        <f t="shared" si="10"/>
        <v>0</v>
      </c>
    </row>
    <row r="622" spans="1:10" x14ac:dyDescent="0.25">
      <c r="A622" s="104"/>
      <c r="B622" s="108"/>
      <c r="C622" s="109" t="e">
        <f>VLOOKUP($B622,'Sledovanie čerpania rozpočtu'!$1:$1048576,2,0)</f>
        <v>#N/A</v>
      </c>
      <c r="D622" s="110" t="e">
        <f>VLOOKUP($B622,'Sledovanie čerpania rozpočtu'!$1:$1048576,4,0)</f>
        <v>#N/A</v>
      </c>
      <c r="E622" s="110" t="e">
        <f>VLOOKUP($B622,'Sledovanie čerpania rozpočtu'!$1:$1048576,3,0)</f>
        <v>#N/A</v>
      </c>
      <c r="F622" s="99"/>
      <c r="G622" s="99"/>
      <c r="H622" s="100"/>
      <c r="I622" s="100"/>
      <c r="J622" s="13">
        <f t="shared" si="10"/>
        <v>0</v>
      </c>
    </row>
    <row r="623" spans="1:10" x14ac:dyDescent="0.25">
      <c r="A623" s="104"/>
      <c r="B623" s="108"/>
      <c r="C623" s="109" t="e">
        <f>VLOOKUP($B623,'Sledovanie čerpania rozpočtu'!$1:$1048576,2,0)</f>
        <v>#N/A</v>
      </c>
      <c r="D623" s="110" t="e">
        <f>VLOOKUP($B623,'Sledovanie čerpania rozpočtu'!$1:$1048576,4,0)</f>
        <v>#N/A</v>
      </c>
      <c r="E623" s="110" t="e">
        <f>VLOOKUP($B623,'Sledovanie čerpania rozpočtu'!$1:$1048576,3,0)</f>
        <v>#N/A</v>
      </c>
      <c r="F623" s="99"/>
      <c r="G623" s="99"/>
      <c r="H623" s="100"/>
      <c r="I623" s="100"/>
      <c r="J623" s="13">
        <f t="shared" si="10"/>
        <v>0</v>
      </c>
    </row>
    <row r="624" spans="1:10" x14ac:dyDescent="0.25">
      <c r="A624" s="104"/>
      <c r="B624" s="108"/>
      <c r="C624" s="109" t="e">
        <f>VLOOKUP($B624,'Sledovanie čerpania rozpočtu'!$1:$1048576,2,0)</f>
        <v>#N/A</v>
      </c>
      <c r="D624" s="110" t="e">
        <f>VLOOKUP($B624,'Sledovanie čerpania rozpočtu'!$1:$1048576,4,0)</f>
        <v>#N/A</v>
      </c>
      <c r="E624" s="110" t="e">
        <f>VLOOKUP($B624,'Sledovanie čerpania rozpočtu'!$1:$1048576,3,0)</f>
        <v>#N/A</v>
      </c>
      <c r="F624" s="99"/>
      <c r="G624" s="99"/>
      <c r="H624" s="100"/>
      <c r="I624" s="100"/>
      <c r="J624" s="13">
        <f t="shared" si="10"/>
        <v>0</v>
      </c>
    </row>
    <row r="625" spans="1:10" x14ac:dyDescent="0.25">
      <c r="A625" s="104"/>
      <c r="B625" s="108"/>
      <c r="C625" s="109" t="e">
        <f>VLOOKUP($B625,'Sledovanie čerpania rozpočtu'!$1:$1048576,2,0)</f>
        <v>#N/A</v>
      </c>
      <c r="D625" s="110" t="e">
        <f>VLOOKUP($B625,'Sledovanie čerpania rozpočtu'!$1:$1048576,4,0)</f>
        <v>#N/A</v>
      </c>
      <c r="E625" s="110" t="e">
        <f>VLOOKUP($B625,'Sledovanie čerpania rozpočtu'!$1:$1048576,3,0)</f>
        <v>#N/A</v>
      </c>
      <c r="F625" s="99"/>
      <c r="G625" s="99"/>
      <c r="H625" s="100"/>
      <c r="I625" s="100"/>
      <c r="J625" s="13">
        <f t="shared" si="10"/>
        <v>0</v>
      </c>
    </row>
    <row r="626" spans="1:10" x14ac:dyDescent="0.25">
      <c r="A626" s="104"/>
      <c r="B626" s="108"/>
      <c r="C626" s="109" t="e">
        <f>VLOOKUP($B626,'Sledovanie čerpania rozpočtu'!$1:$1048576,2,0)</f>
        <v>#N/A</v>
      </c>
      <c r="D626" s="110" t="e">
        <f>VLOOKUP($B626,'Sledovanie čerpania rozpočtu'!$1:$1048576,4,0)</f>
        <v>#N/A</v>
      </c>
      <c r="E626" s="110" t="e">
        <f>VLOOKUP($B626,'Sledovanie čerpania rozpočtu'!$1:$1048576,3,0)</f>
        <v>#N/A</v>
      </c>
      <c r="F626" s="99"/>
      <c r="G626" s="99"/>
      <c r="H626" s="100"/>
      <c r="I626" s="100"/>
      <c r="J626" s="13">
        <f t="shared" si="10"/>
        <v>0</v>
      </c>
    </row>
    <row r="627" spans="1:10" x14ac:dyDescent="0.25">
      <c r="A627" s="104"/>
      <c r="B627" s="108"/>
      <c r="C627" s="109" t="e">
        <f>VLOOKUP($B627,'Sledovanie čerpania rozpočtu'!$1:$1048576,2,0)</f>
        <v>#N/A</v>
      </c>
      <c r="D627" s="110" t="e">
        <f>VLOOKUP($B627,'Sledovanie čerpania rozpočtu'!$1:$1048576,4,0)</f>
        <v>#N/A</v>
      </c>
      <c r="E627" s="110" t="e">
        <f>VLOOKUP($B627,'Sledovanie čerpania rozpočtu'!$1:$1048576,3,0)</f>
        <v>#N/A</v>
      </c>
      <c r="F627" s="99"/>
      <c r="G627" s="99"/>
      <c r="H627" s="100"/>
      <c r="I627" s="100"/>
      <c r="J627" s="13">
        <f t="shared" si="10"/>
        <v>0</v>
      </c>
    </row>
    <row r="628" spans="1:10" x14ac:dyDescent="0.25">
      <c r="A628" s="104"/>
      <c r="B628" s="108"/>
      <c r="C628" s="109" t="e">
        <f>VLOOKUP($B628,'Sledovanie čerpania rozpočtu'!$1:$1048576,2,0)</f>
        <v>#N/A</v>
      </c>
      <c r="D628" s="110" t="e">
        <f>VLOOKUP($B628,'Sledovanie čerpania rozpočtu'!$1:$1048576,4,0)</f>
        <v>#N/A</v>
      </c>
      <c r="E628" s="110" t="e">
        <f>VLOOKUP($B628,'Sledovanie čerpania rozpočtu'!$1:$1048576,3,0)</f>
        <v>#N/A</v>
      </c>
      <c r="F628" s="99"/>
      <c r="G628" s="99"/>
      <c r="H628" s="100"/>
      <c r="I628" s="100"/>
      <c r="J628" s="13">
        <f t="shared" si="10"/>
        <v>0</v>
      </c>
    </row>
    <row r="629" spans="1:10" x14ac:dyDescent="0.25">
      <c r="A629" s="104"/>
      <c r="B629" s="108"/>
      <c r="C629" s="109" t="e">
        <f>VLOOKUP($B629,'Sledovanie čerpania rozpočtu'!$1:$1048576,2,0)</f>
        <v>#N/A</v>
      </c>
      <c r="D629" s="110" t="e">
        <f>VLOOKUP($B629,'Sledovanie čerpania rozpočtu'!$1:$1048576,4,0)</f>
        <v>#N/A</v>
      </c>
      <c r="E629" s="110" t="e">
        <f>VLOOKUP($B629,'Sledovanie čerpania rozpočtu'!$1:$1048576,3,0)</f>
        <v>#N/A</v>
      </c>
      <c r="F629" s="99"/>
      <c r="G629" s="99"/>
      <c r="H629" s="100"/>
      <c r="I629" s="100"/>
      <c r="J629" s="13">
        <f t="shared" si="10"/>
        <v>0</v>
      </c>
    </row>
    <row r="630" spans="1:10" x14ac:dyDescent="0.25">
      <c r="A630" s="104"/>
      <c r="B630" s="108"/>
      <c r="C630" s="109" t="e">
        <f>VLOOKUP($B630,'Sledovanie čerpania rozpočtu'!$1:$1048576,2,0)</f>
        <v>#N/A</v>
      </c>
      <c r="D630" s="110" t="e">
        <f>VLOOKUP($B630,'Sledovanie čerpania rozpočtu'!$1:$1048576,4,0)</f>
        <v>#N/A</v>
      </c>
      <c r="E630" s="110" t="e">
        <f>VLOOKUP($B630,'Sledovanie čerpania rozpočtu'!$1:$1048576,3,0)</f>
        <v>#N/A</v>
      </c>
      <c r="F630" s="99"/>
      <c r="G630" s="99"/>
      <c r="H630" s="100"/>
      <c r="I630" s="100"/>
      <c r="J630" s="13">
        <f t="shared" si="10"/>
        <v>0</v>
      </c>
    </row>
    <row r="631" spans="1:10" x14ac:dyDescent="0.25">
      <c r="A631" s="104"/>
      <c r="B631" s="108"/>
      <c r="C631" s="109" t="e">
        <f>VLOOKUP($B631,'Sledovanie čerpania rozpočtu'!$1:$1048576,2,0)</f>
        <v>#N/A</v>
      </c>
      <c r="D631" s="110" t="e">
        <f>VLOOKUP($B631,'Sledovanie čerpania rozpočtu'!$1:$1048576,4,0)</f>
        <v>#N/A</v>
      </c>
      <c r="E631" s="110" t="e">
        <f>VLOOKUP($B631,'Sledovanie čerpania rozpočtu'!$1:$1048576,3,0)</f>
        <v>#N/A</v>
      </c>
      <c r="F631" s="99"/>
      <c r="G631" s="99"/>
      <c r="H631" s="100"/>
      <c r="I631" s="100"/>
      <c r="J631" s="13">
        <f t="shared" si="10"/>
        <v>0</v>
      </c>
    </row>
    <row r="632" spans="1:10" x14ac:dyDescent="0.25">
      <c r="A632" s="104"/>
      <c r="B632" s="108"/>
      <c r="C632" s="109" t="e">
        <f>VLOOKUP($B632,'Sledovanie čerpania rozpočtu'!$1:$1048576,2,0)</f>
        <v>#N/A</v>
      </c>
      <c r="D632" s="110" t="e">
        <f>VLOOKUP($B632,'Sledovanie čerpania rozpočtu'!$1:$1048576,4,0)</f>
        <v>#N/A</v>
      </c>
      <c r="E632" s="110" t="e">
        <f>VLOOKUP($B632,'Sledovanie čerpania rozpočtu'!$1:$1048576,3,0)</f>
        <v>#N/A</v>
      </c>
      <c r="F632" s="99"/>
      <c r="G632" s="99"/>
      <c r="H632" s="100"/>
      <c r="I632" s="100"/>
      <c r="J632" s="13">
        <f t="shared" si="10"/>
        <v>0</v>
      </c>
    </row>
    <row r="633" spans="1:10" x14ac:dyDescent="0.25">
      <c r="A633" s="104"/>
      <c r="B633" s="108"/>
      <c r="C633" s="109" t="e">
        <f>VLOOKUP($B633,'Sledovanie čerpania rozpočtu'!$1:$1048576,2,0)</f>
        <v>#N/A</v>
      </c>
      <c r="D633" s="110" t="e">
        <f>VLOOKUP($B633,'Sledovanie čerpania rozpočtu'!$1:$1048576,4,0)</f>
        <v>#N/A</v>
      </c>
      <c r="E633" s="110" t="e">
        <f>VLOOKUP($B633,'Sledovanie čerpania rozpočtu'!$1:$1048576,3,0)</f>
        <v>#N/A</v>
      </c>
      <c r="F633" s="99"/>
      <c r="G633" s="99"/>
      <c r="H633" s="100"/>
      <c r="I633" s="100"/>
      <c r="J633" s="13">
        <f t="shared" si="10"/>
        <v>0</v>
      </c>
    </row>
    <row r="634" spans="1:10" x14ac:dyDescent="0.25">
      <c r="A634" s="104"/>
      <c r="B634" s="108"/>
      <c r="C634" s="109" t="e">
        <f>VLOOKUP($B634,'Sledovanie čerpania rozpočtu'!$1:$1048576,2,0)</f>
        <v>#N/A</v>
      </c>
      <c r="D634" s="110" t="e">
        <f>VLOOKUP($B634,'Sledovanie čerpania rozpočtu'!$1:$1048576,4,0)</f>
        <v>#N/A</v>
      </c>
      <c r="E634" s="110" t="e">
        <f>VLOOKUP($B634,'Sledovanie čerpania rozpočtu'!$1:$1048576,3,0)</f>
        <v>#N/A</v>
      </c>
      <c r="F634" s="99"/>
      <c r="G634" s="99"/>
      <c r="H634" s="100"/>
      <c r="I634" s="100"/>
      <c r="J634" s="13">
        <f t="shared" si="10"/>
        <v>0</v>
      </c>
    </row>
    <row r="635" spans="1:10" x14ac:dyDescent="0.25">
      <c r="A635" s="104"/>
      <c r="B635" s="108"/>
      <c r="C635" s="109" t="e">
        <f>VLOOKUP($B635,'Sledovanie čerpania rozpočtu'!$1:$1048576,2,0)</f>
        <v>#N/A</v>
      </c>
      <c r="D635" s="110" t="e">
        <f>VLOOKUP($B635,'Sledovanie čerpania rozpočtu'!$1:$1048576,4,0)</f>
        <v>#N/A</v>
      </c>
      <c r="E635" s="110" t="e">
        <f>VLOOKUP($B635,'Sledovanie čerpania rozpočtu'!$1:$1048576,3,0)</f>
        <v>#N/A</v>
      </c>
      <c r="F635" s="99"/>
      <c r="G635" s="99"/>
      <c r="H635" s="100"/>
      <c r="I635" s="100"/>
      <c r="J635" s="13">
        <f t="shared" si="10"/>
        <v>0</v>
      </c>
    </row>
    <row r="636" spans="1:10" x14ac:dyDescent="0.25">
      <c r="A636" s="105"/>
      <c r="B636" s="108"/>
      <c r="C636" s="109" t="e">
        <f>VLOOKUP($B636,'Sledovanie čerpania rozpočtu'!$1:$1048576,2,0)</f>
        <v>#N/A</v>
      </c>
      <c r="D636" s="110" t="e">
        <f>VLOOKUP($B636,'Sledovanie čerpania rozpočtu'!$1:$1048576,4,0)</f>
        <v>#N/A</v>
      </c>
      <c r="E636" s="110" t="e">
        <f>VLOOKUP($B636,'Sledovanie čerpania rozpočtu'!$1:$1048576,3,0)</f>
        <v>#N/A</v>
      </c>
      <c r="F636" s="106"/>
      <c r="G636" s="107"/>
      <c r="H636" s="102"/>
      <c r="I636" s="102"/>
      <c r="J636" s="13">
        <f t="shared" si="10"/>
        <v>0</v>
      </c>
    </row>
    <row r="637" spans="1:10" x14ac:dyDescent="0.25">
      <c r="A637" s="105"/>
      <c r="B637" s="108"/>
      <c r="C637" s="109" t="e">
        <f>VLOOKUP($B637,'Sledovanie čerpania rozpočtu'!$1:$1048576,2,0)</f>
        <v>#N/A</v>
      </c>
      <c r="D637" s="110" t="e">
        <f>VLOOKUP($B637,'Sledovanie čerpania rozpočtu'!$1:$1048576,4,0)</f>
        <v>#N/A</v>
      </c>
      <c r="E637" s="110" t="e">
        <f>VLOOKUP($B637,'Sledovanie čerpania rozpočtu'!$1:$1048576,3,0)</f>
        <v>#N/A</v>
      </c>
      <c r="F637" s="106"/>
      <c r="G637" s="107"/>
      <c r="H637" s="102"/>
      <c r="I637" s="102"/>
      <c r="J637" s="13">
        <f t="shared" si="10"/>
        <v>0</v>
      </c>
    </row>
    <row r="638" spans="1:10" x14ac:dyDescent="0.25">
      <c r="A638" s="105"/>
      <c r="B638" s="108"/>
      <c r="C638" s="109" t="e">
        <f>VLOOKUP($B638,'Sledovanie čerpania rozpočtu'!$1:$1048576,2,0)</f>
        <v>#N/A</v>
      </c>
      <c r="D638" s="110" t="e">
        <f>VLOOKUP($B638,'Sledovanie čerpania rozpočtu'!$1:$1048576,4,0)</f>
        <v>#N/A</v>
      </c>
      <c r="E638" s="110" t="e">
        <f>VLOOKUP($B638,'Sledovanie čerpania rozpočtu'!$1:$1048576,3,0)</f>
        <v>#N/A</v>
      </c>
      <c r="F638" s="106"/>
      <c r="G638" s="107"/>
      <c r="H638" s="102"/>
      <c r="I638" s="102"/>
      <c r="J638" s="13">
        <f t="shared" si="10"/>
        <v>0</v>
      </c>
    </row>
    <row r="639" spans="1:10" x14ac:dyDescent="0.25">
      <c r="A639" s="105"/>
      <c r="B639" s="108"/>
      <c r="C639" s="109" t="e">
        <f>VLOOKUP($B639,'Sledovanie čerpania rozpočtu'!$1:$1048576,2,0)</f>
        <v>#N/A</v>
      </c>
      <c r="D639" s="110" t="e">
        <f>VLOOKUP($B639,'Sledovanie čerpania rozpočtu'!$1:$1048576,4,0)</f>
        <v>#N/A</v>
      </c>
      <c r="E639" s="110" t="e">
        <f>VLOOKUP($B639,'Sledovanie čerpania rozpočtu'!$1:$1048576,3,0)</f>
        <v>#N/A</v>
      </c>
      <c r="F639" s="106"/>
      <c r="G639" s="107"/>
      <c r="H639" s="102"/>
      <c r="I639" s="102"/>
      <c r="J639" s="13">
        <f t="shared" si="10"/>
        <v>0</v>
      </c>
    </row>
    <row r="640" spans="1:10" x14ac:dyDescent="0.25">
      <c r="A640" s="105"/>
      <c r="B640" s="108"/>
      <c r="C640" s="109" t="e">
        <f>VLOOKUP($B640,'Sledovanie čerpania rozpočtu'!$1:$1048576,2,0)</f>
        <v>#N/A</v>
      </c>
      <c r="D640" s="110" t="e">
        <f>VLOOKUP($B640,'Sledovanie čerpania rozpočtu'!$1:$1048576,4,0)</f>
        <v>#N/A</v>
      </c>
      <c r="E640" s="110" t="e">
        <f>VLOOKUP($B640,'Sledovanie čerpania rozpočtu'!$1:$1048576,3,0)</f>
        <v>#N/A</v>
      </c>
      <c r="F640" s="106"/>
      <c r="G640" s="107"/>
      <c r="H640" s="102"/>
      <c r="I640" s="102"/>
      <c r="J640" s="13">
        <f t="shared" si="10"/>
        <v>0</v>
      </c>
    </row>
    <row r="641" spans="1:10" x14ac:dyDescent="0.25">
      <c r="A641" s="105"/>
      <c r="B641" s="108"/>
      <c r="C641" s="109" t="e">
        <f>VLOOKUP($B641,'Sledovanie čerpania rozpočtu'!$1:$1048576,2,0)</f>
        <v>#N/A</v>
      </c>
      <c r="D641" s="110" t="e">
        <f>VLOOKUP($B641,'Sledovanie čerpania rozpočtu'!$1:$1048576,4,0)</f>
        <v>#N/A</v>
      </c>
      <c r="E641" s="110" t="e">
        <f>VLOOKUP($B641,'Sledovanie čerpania rozpočtu'!$1:$1048576,3,0)</f>
        <v>#N/A</v>
      </c>
      <c r="F641" s="106"/>
      <c r="G641" s="107"/>
      <c r="H641" s="102"/>
      <c r="I641" s="102"/>
      <c r="J641" s="13">
        <f t="shared" si="10"/>
        <v>0</v>
      </c>
    </row>
    <row r="642" spans="1:10" x14ac:dyDescent="0.25">
      <c r="A642" s="105"/>
      <c r="B642" s="108"/>
      <c r="C642" s="109" t="e">
        <f>VLOOKUP($B642,'Sledovanie čerpania rozpočtu'!$1:$1048576,2,0)</f>
        <v>#N/A</v>
      </c>
      <c r="D642" s="110" t="e">
        <f>VLOOKUP($B642,'Sledovanie čerpania rozpočtu'!$1:$1048576,4,0)</f>
        <v>#N/A</v>
      </c>
      <c r="E642" s="110" t="e">
        <f>VLOOKUP($B642,'Sledovanie čerpania rozpočtu'!$1:$1048576,3,0)</f>
        <v>#N/A</v>
      </c>
      <c r="F642" s="106"/>
      <c r="G642" s="107"/>
      <c r="H642" s="102"/>
      <c r="I642" s="102"/>
      <c r="J642" s="13">
        <f t="shared" si="10"/>
        <v>0</v>
      </c>
    </row>
    <row r="643" spans="1:10" x14ac:dyDescent="0.25">
      <c r="A643" s="105"/>
      <c r="B643" s="108"/>
      <c r="C643" s="109" t="e">
        <f>VLOOKUP($B643,'Sledovanie čerpania rozpočtu'!$1:$1048576,2,0)</f>
        <v>#N/A</v>
      </c>
      <c r="D643" s="110" t="e">
        <f>VLOOKUP($B643,'Sledovanie čerpania rozpočtu'!$1:$1048576,4,0)</f>
        <v>#N/A</v>
      </c>
      <c r="E643" s="110" t="e">
        <f>VLOOKUP($B643,'Sledovanie čerpania rozpočtu'!$1:$1048576,3,0)</f>
        <v>#N/A</v>
      </c>
      <c r="F643" s="106"/>
      <c r="G643" s="107"/>
      <c r="H643" s="102"/>
      <c r="I643" s="102"/>
      <c r="J643" s="13">
        <f t="shared" ref="J643:J706" si="12">F643-G643</f>
        <v>0</v>
      </c>
    </row>
    <row r="644" spans="1:10" x14ac:dyDescent="0.25">
      <c r="A644" s="105"/>
      <c r="B644" s="108"/>
      <c r="C644" s="109" t="e">
        <f>VLOOKUP($B644,'Sledovanie čerpania rozpočtu'!$1:$1048576,2,0)</f>
        <v>#N/A</v>
      </c>
      <c r="D644" s="110" t="e">
        <f>VLOOKUP($B644,'Sledovanie čerpania rozpočtu'!$1:$1048576,4,0)</f>
        <v>#N/A</v>
      </c>
      <c r="E644" s="110" t="e">
        <f>VLOOKUP($B644,'Sledovanie čerpania rozpočtu'!$1:$1048576,3,0)</f>
        <v>#N/A</v>
      </c>
      <c r="F644" s="106"/>
      <c r="G644" s="107"/>
      <c r="H644" s="102"/>
      <c r="I644" s="102"/>
      <c r="J644" s="13">
        <f t="shared" si="12"/>
        <v>0</v>
      </c>
    </row>
    <row r="645" spans="1:10" x14ac:dyDescent="0.25">
      <c r="A645" s="105"/>
      <c r="B645" s="108"/>
      <c r="C645" s="109" t="e">
        <f>VLOOKUP($B645,'Sledovanie čerpania rozpočtu'!$1:$1048576,2,0)</f>
        <v>#N/A</v>
      </c>
      <c r="D645" s="110" t="e">
        <f>VLOOKUP($B645,'Sledovanie čerpania rozpočtu'!$1:$1048576,4,0)</f>
        <v>#N/A</v>
      </c>
      <c r="E645" s="110" t="e">
        <f>VLOOKUP($B645,'Sledovanie čerpania rozpočtu'!$1:$1048576,3,0)</f>
        <v>#N/A</v>
      </c>
      <c r="F645" s="106"/>
      <c r="G645" s="107"/>
      <c r="H645" s="102"/>
      <c r="I645" s="102"/>
      <c r="J645" s="13">
        <f t="shared" si="12"/>
        <v>0</v>
      </c>
    </row>
    <row r="646" spans="1:10" x14ac:dyDescent="0.25">
      <c r="A646" s="105"/>
      <c r="B646" s="108"/>
      <c r="C646" s="109" t="e">
        <f>VLOOKUP($B646,'Sledovanie čerpania rozpočtu'!$1:$1048576,2,0)</f>
        <v>#N/A</v>
      </c>
      <c r="D646" s="110" t="e">
        <f>VLOOKUP($B646,'Sledovanie čerpania rozpočtu'!$1:$1048576,4,0)</f>
        <v>#N/A</v>
      </c>
      <c r="E646" s="110" t="e">
        <f>VLOOKUP($B646,'Sledovanie čerpania rozpočtu'!$1:$1048576,3,0)</f>
        <v>#N/A</v>
      </c>
      <c r="F646" s="106"/>
      <c r="G646" s="107"/>
      <c r="H646" s="102"/>
      <c r="I646" s="102"/>
      <c r="J646" s="13">
        <f t="shared" si="12"/>
        <v>0</v>
      </c>
    </row>
    <row r="647" spans="1:10" x14ac:dyDescent="0.25">
      <c r="A647" s="105"/>
      <c r="B647" s="108"/>
      <c r="C647" s="109" t="e">
        <f>VLOOKUP($B647,'Sledovanie čerpania rozpočtu'!$1:$1048576,2,0)</f>
        <v>#N/A</v>
      </c>
      <c r="D647" s="110" t="e">
        <f>VLOOKUP($B647,'Sledovanie čerpania rozpočtu'!$1:$1048576,4,0)</f>
        <v>#N/A</v>
      </c>
      <c r="E647" s="110" t="e">
        <f>VLOOKUP($B647,'Sledovanie čerpania rozpočtu'!$1:$1048576,3,0)</f>
        <v>#N/A</v>
      </c>
      <c r="F647" s="106"/>
      <c r="G647" s="107"/>
      <c r="H647" s="102"/>
      <c r="I647" s="102"/>
      <c r="J647" s="13">
        <f t="shared" si="12"/>
        <v>0</v>
      </c>
    </row>
    <row r="648" spans="1:10" x14ac:dyDescent="0.25">
      <c r="A648" s="105"/>
      <c r="B648" s="108"/>
      <c r="C648" s="109" t="e">
        <f>VLOOKUP($B648,'Sledovanie čerpania rozpočtu'!$1:$1048576,2,0)</f>
        <v>#N/A</v>
      </c>
      <c r="D648" s="110" t="e">
        <f>VLOOKUP($B648,'Sledovanie čerpania rozpočtu'!$1:$1048576,4,0)</f>
        <v>#N/A</v>
      </c>
      <c r="E648" s="110" t="e">
        <f>VLOOKUP($B648,'Sledovanie čerpania rozpočtu'!$1:$1048576,3,0)</f>
        <v>#N/A</v>
      </c>
      <c r="F648" s="106"/>
      <c r="G648" s="107"/>
      <c r="H648" s="102"/>
      <c r="I648" s="102"/>
      <c r="J648" s="13">
        <f t="shared" si="12"/>
        <v>0</v>
      </c>
    </row>
    <row r="649" spans="1:10" x14ac:dyDescent="0.25">
      <c r="A649" s="105"/>
      <c r="B649" s="108"/>
      <c r="C649" s="109" t="e">
        <f>VLOOKUP($B649,'Sledovanie čerpania rozpočtu'!$1:$1048576,2,0)</f>
        <v>#N/A</v>
      </c>
      <c r="D649" s="110" t="e">
        <f>VLOOKUP($B649,'Sledovanie čerpania rozpočtu'!$1:$1048576,4,0)</f>
        <v>#N/A</v>
      </c>
      <c r="E649" s="110" t="e">
        <f>VLOOKUP($B649,'Sledovanie čerpania rozpočtu'!$1:$1048576,3,0)</f>
        <v>#N/A</v>
      </c>
      <c r="F649" s="106"/>
      <c r="G649" s="107"/>
      <c r="H649" s="102"/>
      <c r="I649" s="102"/>
      <c r="J649" s="13">
        <f t="shared" si="12"/>
        <v>0</v>
      </c>
    </row>
    <row r="650" spans="1:10" x14ac:dyDescent="0.25">
      <c r="A650" s="105"/>
      <c r="B650" s="108"/>
      <c r="C650" s="109" t="e">
        <f>VLOOKUP($B650,'Sledovanie čerpania rozpočtu'!$1:$1048576,2,0)</f>
        <v>#N/A</v>
      </c>
      <c r="D650" s="110" t="e">
        <f>VLOOKUP($B650,'Sledovanie čerpania rozpočtu'!$1:$1048576,4,0)</f>
        <v>#N/A</v>
      </c>
      <c r="E650" s="110" t="e">
        <f>VLOOKUP($B650,'Sledovanie čerpania rozpočtu'!$1:$1048576,3,0)</f>
        <v>#N/A</v>
      </c>
      <c r="F650" s="106"/>
      <c r="G650" s="107"/>
      <c r="H650" s="102"/>
      <c r="I650" s="102"/>
      <c r="J650" s="13">
        <f t="shared" si="12"/>
        <v>0</v>
      </c>
    </row>
    <row r="651" spans="1:10" x14ac:dyDescent="0.25">
      <c r="A651" s="105"/>
      <c r="B651" s="108"/>
      <c r="C651" s="109" t="e">
        <f>VLOOKUP($B651,'Sledovanie čerpania rozpočtu'!$1:$1048576,2,0)</f>
        <v>#N/A</v>
      </c>
      <c r="D651" s="110" t="e">
        <f>VLOOKUP($B651,'Sledovanie čerpania rozpočtu'!$1:$1048576,4,0)</f>
        <v>#N/A</v>
      </c>
      <c r="E651" s="110" t="e">
        <f>VLOOKUP($B651,'Sledovanie čerpania rozpočtu'!$1:$1048576,3,0)</f>
        <v>#N/A</v>
      </c>
      <c r="F651" s="106"/>
      <c r="G651" s="107"/>
      <c r="H651" s="102"/>
      <c r="I651" s="102"/>
      <c r="J651" s="13">
        <f t="shared" si="12"/>
        <v>0</v>
      </c>
    </row>
    <row r="652" spans="1:10" x14ac:dyDescent="0.25">
      <c r="A652" s="105"/>
      <c r="B652" s="108"/>
      <c r="C652" s="109" t="e">
        <f>VLOOKUP($B652,'Sledovanie čerpania rozpočtu'!$1:$1048576,2,0)</f>
        <v>#N/A</v>
      </c>
      <c r="D652" s="110" t="e">
        <f>VLOOKUP($B652,'Sledovanie čerpania rozpočtu'!$1:$1048576,4,0)</f>
        <v>#N/A</v>
      </c>
      <c r="E652" s="110" t="e">
        <f>VLOOKUP($B652,'Sledovanie čerpania rozpočtu'!$1:$1048576,3,0)</f>
        <v>#N/A</v>
      </c>
      <c r="F652" s="106"/>
      <c r="G652" s="107"/>
      <c r="H652" s="102"/>
      <c r="I652" s="102"/>
      <c r="J652" s="13">
        <f t="shared" si="12"/>
        <v>0</v>
      </c>
    </row>
    <row r="653" spans="1:10" x14ac:dyDescent="0.25">
      <c r="A653" s="105"/>
      <c r="B653" s="108"/>
      <c r="C653" s="109" t="e">
        <f>VLOOKUP($B653,'Sledovanie čerpania rozpočtu'!$1:$1048576,2,0)</f>
        <v>#N/A</v>
      </c>
      <c r="D653" s="110" t="e">
        <f>VLOOKUP($B653,'Sledovanie čerpania rozpočtu'!$1:$1048576,4,0)</f>
        <v>#N/A</v>
      </c>
      <c r="E653" s="110" t="e">
        <f>VLOOKUP($B653,'Sledovanie čerpania rozpočtu'!$1:$1048576,3,0)</f>
        <v>#N/A</v>
      </c>
      <c r="F653" s="106"/>
      <c r="G653" s="107"/>
      <c r="H653" s="102"/>
      <c r="I653" s="102"/>
      <c r="J653" s="13">
        <f t="shared" si="12"/>
        <v>0</v>
      </c>
    </row>
    <row r="654" spans="1:10" x14ac:dyDescent="0.25">
      <c r="A654" s="105"/>
      <c r="B654" s="108"/>
      <c r="C654" s="109" t="e">
        <f>VLOOKUP($B654,'Sledovanie čerpania rozpočtu'!$1:$1048576,2,0)</f>
        <v>#N/A</v>
      </c>
      <c r="D654" s="110" t="e">
        <f>VLOOKUP($B654,'Sledovanie čerpania rozpočtu'!$1:$1048576,4,0)</f>
        <v>#N/A</v>
      </c>
      <c r="E654" s="110" t="e">
        <f>VLOOKUP($B654,'Sledovanie čerpania rozpočtu'!$1:$1048576,3,0)</f>
        <v>#N/A</v>
      </c>
      <c r="F654" s="106"/>
      <c r="G654" s="107"/>
      <c r="H654" s="102"/>
      <c r="I654" s="102"/>
      <c r="J654" s="13">
        <f t="shared" si="12"/>
        <v>0</v>
      </c>
    </row>
    <row r="655" spans="1:10" x14ac:dyDescent="0.25">
      <c r="A655" s="105"/>
      <c r="B655" s="108"/>
      <c r="C655" s="109" t="e">
        <f>VLOOKUP($B655,'Sledovanie čerpania rozpočtu'!$1:$1048576,2,0)</f>
        <v>#N/A</v>
      </c>
      <c r="D655" s="110" t="e">
        <f>VLOOKUP($B655,'Sledovanie čerpania rozpočtu'!$1:$1048576,4,0)</f>
        <v>#N/A</v>
      </c>
      <c r="E655" s="110" t="e">
        <f>VLOOKUP($B655,'Sledovanie čerpania rozpočtu'!$1:$1048576,3,0)</f>
        <v>#N/A</v>
      </c>
      <c r="F655" s="106"/>
      <c r="G655" s="107"/>
      <c r="H655" s="102"/>
      <c r="I655" s="102"/>
      <c r="J655" s="13">
        <f t="shared" si="12"/>
        <v>0</v>
      </c>
    </row>
    <row r="656" spans="1:10" x14ac:dyDescent="0.25">
      <c r="A656" s="105"/>
      <c r="B656" s="108"/>
      <c r="C656" s="109" t="e">
        <f>VLOOKUP($B656,'Sledovanie čerpania rozpočtu'!$1:$1048576,2,0)</f>
        <v>#N/A</v>
      </c>
      <c r="D656" s="110" t="e">
        <f>VLOOKUP($B656,'Sledovanie čerpania rozpočtu'!$1:$1048576,4,0)</f>
        <v>#N/A</v>
      </c>
      <c r="E656" s="110" t="e">
        <f>VLOOKUP($B656,'Sledovanie čerpania rozpočtu'!$1:$1048576,3,0)</f>
        <v>#N/A</v>
      </c>
      <c r="F656" s="106"/>
      <c r="G656" s="107"/>
      <c r="H656" s="102"/>
      <c r="I656" s="102"/>
      <c r="J656" s="13">
        <f t="shared" si="12"/>
        <v>0</v>
      </c>
    </row>
    <row r="657" spans="1:10" x14ac:dyDescent="0.25">
      <c r="A657" s="105"/>
      <c r="B657" s="108"/>
      <c r="C657" s="109" t="e">
        <f>VLOOKUP($B657,'Sledovanie čerpania rozpočtu'!$1:$1048576,2,0)</f>
        <v>#N/A</v>
      </c>
      <c r="D657" s="110" t="e">
        <f>VLOOKUP($B657,'Sledovanie čerpania rozpočtu'!$1:$1048576,4,0)</f>
        <v>#N/A</v>
      </c>
      <c r="E657" s="110" t="e">
        <f>VLOOKUP($B657,'Sledovanie čerpania rozpočtu'!$1:$1048576,3,0)</f>
        <v>#N/A</v>
      </c>
      <c r="F657" s="106"/>
      <c r="G657" s="107"/>
      <c r="H657" s="102"/>
      <c r="I657" s="102"/>
      <c r="J657" s="13">
        <f t="shared" si="12"/>
        <v>0</v>
      </c>
    </row>
    <row r="658" spans="1:10" x14ac:dyDescent="0.25">
      <c r="A658" s="105"/>
      <c r="B658" s="108"/>
      <c r="C658" s="109" t="e">
        <f>VLOOKUP($B658,'Sledovanie čerpania rozpočtu'!$1:$1048576,2,0)</f>
        <v>#N/A</v>
      </c>
      <c r="D658" s="110" t="e">
        <f>VLOOKUP($B658,'Sledovanie čerpania rozpočtu'!$1:$1048576,4,0)</f>
        <v>#N/A</v>
      </c>
      <c r="E658" s="110" t="e">
        <f>VLOOKUP($B658,'Sledovanie čerpania rozpočtu'!$1:$1048576,3,0)</f>
        <v>#N/A</v>
      </c>
      <c r="F658" s="106"/>
      <c r="G658" s="107"/>
      <c r="H658" s="102"/>
      <c r="I658" s="102"/>
      <c r="J658" s="13">
        <f t="shared" si="12"/>
        <v>0</v>
      </c>
    </row>
    <row r="659" spans="1:10" x14ac:dyDescent="0.25">
      <c r="A659" s="105"/>
      <c r="B659" s="108"/>
      <c r="C659" s="109" t="e">
        <f>VLOOKUP($B659,'Sledovanie čerpania rozpočtu'!$1:$1048576,2,0)</f>
        <v>#N/A</v>
      </c>
      <c r="D659" s="110" t="e">
        <f>VLOOKUP($B659,'Sledovanie čerpania rozpočtu'!$1:$1048576,4,0)</f>
        <v>#N/A</v>
      </c>
      <c r="E659" s="110" t="e">
        <f>VLOOKUP($B659,'Sledovanie čerpania rozpočtu'!$1:$1048576,3,0)</f>
        <v>#N/A</v>
      </c>
      <c r="F659" s="106"/>
      <c r="G659" s="107"/>
      <c r="H659" s="102"/>
      <c r="I659" s="102"/>
      <c r="J659" s="13">
        <f t="shared" si="12"/>
        <v>0</v>
      </c>
    </row>
    <row r="660" spans="1:10" x14ac:dyDescent="0.25">
      <c r="A660" s="105"/>
      <c r="B660" s="108"/>
      <c r="C660" s="109" t="e">
        <f>VLOOKUP($B660,'Sledovanie čerpania rozpočtu'!$1:$1048576,2,0)</f>
        <v>#N/A</v>
      </c>
      <c r="D660" s="110" t="e">
        <f>VLOOKUP($B660,'Sledovanie čerpania rozpočtu'!$1:$1048576,4,0)</f>
        <v>#N/A</v>
      </c>
      <c r="E660" s="110" t="e">
        <f>VLOOKUP($B660,'Sledovanie čerpania rozpočtu'!$1:$1048576,3,0)</f>
        <v>#N/A</v>
      </c>
      <c r="F660" s="106"/>
      <c r="G660" s="107"/>
      <c r="H660" s="102"/>
      <c r="I660" s="102"/>
      <c r="J660" s="13">
        <f t="shared" si="12"/>
        <v>0</v>
      </c>
    </row>
    <row r="661" spans="1:10" x14ac:dyDescent="0.25">
      <c r="A661" s="105"/>
      <c r="B661" s="108"/>
      <c r="C661" s="109" t="e">
        <f>VLOOKUP($B661,'Sledovanie čerpania rozpočtu'!$1:$1048576,2,0)</f>
        <v>#N/A</v>
      </c>
      <c r="D661" s="110" t="e">
        <f>VLOOKUP($B661,'Sledovanie čerpania rozpočtu'!$1:$1048576,4,0)</f>
        <v>#N/A</v>
      </c>
      <c r="E661" s="110" t="e">
        <f>VLOOKUP($B661,'Sledovanie čerpania rozpočtu'!$1:$1048576,3,0)</f>
        <v>#N/A</v>
      </c>
      <c r="F661" s="106"/>
      <c r="G661" s="107"/>
      <c r="H661" s="102"/>
      <c r="I661" s="102"/>
      <c r="J661" s="13">
        <f t="shared" si="12"/>
        <v>0</v>
      </c>
    </row>
    <row r="662" spans="1:10" x14ac:dyDescent="0.25">
      <c r="A662" s="105"/>
      <c r="B662" s="108"/>
      <c r="C662" s="109" t="e">
        <f>VLOOKUP($B662,'Sledovanie čerpania rozpočtu'!$1:$1048576,2,0)</f>
        <v>#N/A</v>
      </c>
      <c r="D662" s="110" t="e">
        <f>VLOOKUP($B662,'Sledovanie čerpania rozpočtu'!$1:$1048576,4,0)</f>
        <v>#N/A</v>
      </c>
      <c r="E662" s="110" t="e">
        <f>VLOOKUP($B662,'Sledovanie čerpania rozpočtu'!$1:$1048576,3,0)</f>
        <v>#N/A</v>
      </c>
      <c r="F662" s="106"/>
      <c r="G662" s="107"/>
      <c r="H662" s="102"/>
      <c r="I662" s="102"/>
      <c r="J662" s="13">
        <f t="shared" si="12"/>
        <v>0</v>
      </c>
    </row>
    <row r="663" spans="1:10" x14ac:dyDescent="0.25">
      <c r="A663" s="105"/>
      <c r="B663" s="108"/>
      <c r="C663" s="109" t="e">
        <f>VLOOKUP($B663,'Sledovanie čerpania rozpočtu'!$1:$1048576,2,0)</f>
        <v>#N/A</v>
      </c>
      <c r="D663" s="110" t="e">
        <f>VLOOKUP($B663,'Sledovanie čerpania rozpočtu'!$1:$1048576,4,0)</f>
        <v>#N/A</v>
      </c>
      <c r="E663" s="110" t="e">
        <f>VLOOKUP($B663,'Sledovanie čerpania rozpočtu'!$1:$1048576,3,0)</f>
        <v>#N/A</v>
      </c>
      <c r="F663" s="106"/>
      <c r="G663" s="107"/>
      <c r="H663" s="102"/>
      <c r="I663" s="102"/>
      <c r="J663" s="13">
        <f t="shared" si="12"/>
        <v>0</v>
      </c>
    </row>
    <row r="664" spans="1:10" x14ac:dyDescent="0.25">
      <c r="A664" s="105"/>
      <c r="B664" s="108"/>
      <c r="C664" s="109" t="e">
        <f>VLOOKUP($B664,'Sledovanie čerpania rozpočtu'!$1:$1048576,2,0)</f>
        <v>#N/A</v>
      </c>
      <c r="D664" s="110" t="e">
        <f>VLOOKUP($B664,'Sledovanie čerpania rozpočtu'!$1:$1048576,4,0)</f>
        <v>#N/A</v>
      </c>
      <c r="E664" s="110" t="e">
        <f>VLOOKUP($B664,'Sledovanie čerpania rozpočtu'!$1:$1048576,3,0)</f>
        <v>#N/A</v>
      </c>
      <c r="F664" s="106"/>
      <c r="G664" s="107"/>
      <c r="H664" s="102"/>
      <c r="I664" s="102"/>
      <c r="J664" s="13">
        <f t="shared" si="12"/>
        <v>0</v>
      </c>
    </row>
    <row r="665" spans="1:10" x14ac:dyDescent="0.25">
      <c r="A665" s="105"/>
      <c r="B665" s="108"/>
      <c r="C665" s="109" t="e">
        <f>VLOOKUP($B665,'Sledovanie čerpania rozpočtu'!$1:$1048576,2,0)</f>
        <v>#N/A</v>
      </c>
      <c r="D665" s="110" t="e">
        <f>VLOOKUP($B665,'Sledovanie čerpania rozpočtu'!$1:$1048576,4,0)</f>
        <v>#N/A</v>
      </c>
      <c r="E665" s="110" t="e">
        <f>VLOOKUP($B665,'Sledovanie čerpania rozpočtu'!$1:$1048576,3,0)</f>
        <v>#N/A</v>
      </c>
      <c r="F665" s="106"/>
      <c r="G665" s="107"/>
      <c r="H665" s="102"/>
      <c r="I665" s="102"/>
      <c r="J665" s="13">
        <f t="shared" si="12"/>
        <v>0</v>
      </c>
    </row>
    <row r="666" spans="1:10" x14ac:dyDescent="0.25">
      <c r="A666" s="105"/>
      <c r="B666" s="108"/>
      <c r="C666" s="109" t="e">
        <f>VLOOKUP($B666,'Sledovanie čerpania rozpočtu'!$1:$1048576,2,0)</f>
        <v>#N/A</v>
      </c>
      <c r="D666" s="110" t="e">
        <f>VLOOKUP($B666,'Sledovanie čerpania rozpočtu'!$1:$1048576,4,0)</f>
        <v>#N/A</v>
      </c>
      <c r="E666" s="110" t="e">
        <f>VLOOKUP($B666,'Sledovanie čerpania rozpočtu'!$1:$1048576,3,0)</f>
        <v>#N/A</v>
      </c>
      <c r="F666" s="106"/>
      <c r="G666" s="107"/>
      <c r="H666" s="102"/>
      <c r="I666" s="102"/>
      <c r="J666" s="13">
        <f t="shared" si="12"/>
        <v>0</v>
      </c>
    </row>
    <row r="667" spans="1:10" x14ac:dyDescent="0.25">
      <c r="A667" s="105"/>
      <c r="B667" s="108"/>
      <c r="C667" s="109" t="e">
        <f>VLOOKUP($B667,'Sledovanie čerpania rozpočtu'!$1:$1048576,2,0)</f>
        <v>#N/A</v>
      </c>
      <c r="D667" s="110" t="e">
        <f>VLOOKUP($B667,'Sledovanie čerpania rozpočtu'!$1:$1048576,4,0)</f>
        <v>#N/A</v>
      </c>
      <c r="E667" s="110" t="e">
        <f>VLOOKUP($B667,'Sledovanie čerpania rozpočtu'!$1:$1048576,3,0)</f>
        <v>#N/A</v>
      </c>
      <c r="F667" s="106"/>
      <c r="G667" s="107"/>
      <c r="H667" s="102"/>
      <c r="I667" s="102"/>
      <c r="J667" s="13">
        <f t="shared" si="12"/>
        <v>0</v>
      </c>
    </row>
    <row r="668" spans="1:10" x14ac:dyDescent="0.25">
      <c r="A668" s="105"/>
      <c r="B668" s="108"/>
      <c r="C668" s="109" t="e">
        <f>VLOOKUP($B668,'Sledovanie čerpania rozpočtu'!$1:$1048576,2,0)</f>
        <v>#N/A</v>
      </c>
      <c r="D668" s="110" t="e">
        <f>VLOOKUP($B668,'Sledovanie čerpania rozpočtu'!$1:$1048576,4,0)</f>
        <v>#N/A</v>
      </c>
      <c r="E668" s="110" t="e">
        <f>VLOOKUP($B668,'Sledovanie čerpania rozpočtu'!$1:$1048576,3,0)</f>
        <v>#N/A</v>
      </c>
      <c r="F668" s="106"/>
      <c r="G668" s="107"/>
      <c r="H668" s="102"/>
      <c r="I668" s="102"/>
      <c r="J668" s="13">
        <f t="shared" si="12"/>
        <v>0</v>
      </c>
    </row>
    <row r="669" spans="1:10" x14ac:dyDescent="0.25">
      <c r="A669" s="105"/>
      <c r="B669" s="108"/>
      <c r="C669" s="109" t="e">
        <f>VLOOKUP($B669,'Sledovanie čerpania rozpočtu'!$1:$1048576,2,0)</f>
        <v>#N/A</v>
      </c>
      <c r="D669" s="110" t="e">
        <f>VLOOKUP($B669,'Sledovanie čerpania rozpočtu'!$1:$1048576,4,0)</f>
        <v>#N/A</v>
      </c>
      <c r="E669" s="110" t="e">
        <f>VLOOKUP($B669,'Sledovanie čerpania rozpočtu'!$1:$1048576,3,0)</f>
        <v>#N/A</v>
      </c>
      <c r="F669" s="106"/>
      <c r="G669" s="107"/>
      <c r="H669" s="102"/>
      <c r="I669" s="102"/>
      <c r="J669" s="13">
        <f t="shared" si="12"/>
        <v>0</v>
      </c>
    </row>
    <row r="670" spans="1:10" x14ac:dyDescent="0.25">
      <c r="A670" s="105"/>
      <c r="B670" s="108"/>
      <c r="C670" s="109" t="e">
        <f>VLOOKUP($B670,'Sledovanie čerpania rozpočtu'!$1:$1048576,2,0)</f>
        <v>#N/A</v>
      </c>
      <c r="D670" s="110" t="e">
        <f>VLOOKUP($B670,'Sledovanie čerpania rozpočtu'!$1:$1048576,4,0)</f>
        <v>#N/A</v>
      </c>
      <c r="E670" s="110" t="e">
        <f>VLOOKUP($B670,'Sledovanie čerpania rozpočtu'!$1:$1048576,3,0)</f>
        <v>#N/A</v>
      </c>
      <c r="F670" s="106"/>
      <c r="G670" s="107"/>
      <c r="H670" s="102"/>
      <c r="I670" s="102"/>
      <c r="J670" s="13">
        <f t="shared" si="12"/>
        <v>0</v>
      </c>
    </row>
    <row r="671" spans="1:10" x14ac:dyDescent="0.25">
      <c r="A671" s="105"/>
      <c r="B671" s="108"/>
      <c r="C671" s="109" t="e">
        <f>VLOOKUP($B671,'Sledovanie čerpania rozpočtu'!$1:$1048576,2,0)</f>
        <v>#N/A</v>
      </c>
      <c r="D671" s="110" t="e">
        <f>VLOOKUP($B671,'Sledovanie čerpania rozpočtu'!$1:$1048576,4,0)</f>
        <v>#N/A</v>
      </c>
      <c r="E671" s="110" t="e">
        <f>VLOOKUP($B671,'Sledovanie čerpania rozpočtu'!$1:$1048576,3,0)</f>
        <v>#N/A</v>
      </c>
      <c r="F671" s="106"/>
      <c r="G671" s="107"/>
      <c r="H671" s="102"/>
      <c r="I671" s="102"/>
      <c r="J671" s="13">
        <f t="shared" si="12"/>
        <v>0</v>
      </c>
    </row>
    <row r="672" spans="1:10" x14ac:dyDescent="0.25">
      <c r="A672" s="105"/>
      <c r="B672" s="108"/>
      <c r="C672" s="109" t="e">
        <f>VLOOKUP($B672,'Sledovanie čerpania rozpočtu'!$1:$1048576,2,0)</f>
        <v>#N/A</v>
      </c>
      <c r="D672" s="110" t="e">
        <f>VLOOKUP($B672,'Sledovanie čerpania rozpočtu'!$1:$1048576,4,0)</f>
        <v>#N/A</v>
      </c>
      <c r="E672" s="110" t="e">
        <f>VLOOKUP($B672,'Sledovanie čerpania rozpočtu'!$1:$1048576,3,0)</f>
        <v>#N/A</v>
      </c>
      <c r="F672" s="106"/>
      <c r="G672" s="107"/>
      <c r="H672" s="102"/>
      <c r="I672" s="102"/>
      <c r="J672" s="13">
        <f t="shared" si="12"/>
        <v>0</v>
      </c>
    </row>
    <row r="673" spans="1:10" x14ac:dyDescent="0.25">
      <c r="A673" s="105"/>
      <c r="B673" s="108"/>
      <c r="C673" s="109" t="e">
        <f>VLOOKUP($B673,'Sledovanie čerpania rozpočtu'!$1:$1048576,2,0)</f>
        <v>#N/A</v>
      </c>
      <c r="D673" s="110" t="e">
        <f>VLOOKUP($B673,'Sledovanie čerpania rozpočtu'!$1:$1048576,4,0)</f>
        <v>#N/A</v>
      </c>
      <c r="E673" s="110" t="e">
        <f>VLOOKUP($B673,'Sledovanie čerpania rozpočtu'!$1:$1048576,3,0)</f>
        <v>#N/A</v>
      </c>
      <c r="F673" s="106"/>
      <c r="G673" s="107"/>
      <c r="H673" s="102"/>
      <c r="I673" s="102"/>
      <c r="J673" s="13">
        <f t="shared" si="12"/>
        <v>0</v>
      </c>
    </row>
    <row r="674" spans="1:10" x14ac:dyDescent="0.25">
      <c r="A674" s="105"/>
      <c r="B674" s="108"/>
      <c r="C674" s="109" t="e">
        <f>VLOOKUP($B674,'Sledovanie čerpania rozpočtu'!$1:$1048576,2,0)</f>
        <v>#N/A</v>
      </c>
      <c r="D674" s="110" t="e">
        <f>VLOOKUP($B674,'Sledovanie čerpania rozpočtu'!$1:$1048576,4,0)</f>
        <v>#N/A</v>
      </c>
      <c r="E674" s="110" t="e">
        <f>VLOOKUP($B674,'Sledovanie čerpania rozpočtu'!$1:$1048576,3,0)</f>
        <v>#N/A</v>
      </c>
      <c r="F674" s="106"/>
      <c r="G674" s="107"/>
      <c r="H674" s="102"/>
      <c r="I674" s="102"/>
      <c r="J674" s="13">
        <f t="shared" si="12"/>
        <v>0</v>
      </c>
    </row>
    <row r="675" spans="1:10" x14ac:dyDescent="0.25">
      <c r="A675" s="105"/>
      <c r="B675" s="108"/>
      <c r="C675" s="109" t="e">
        <f>VLOOKUP($B675,'Sledovanie čerpania rozpočtu'!$1:$1048576,2,0)</f>
        <v>#N/A</v>
      </c>
      <c r="D675" s="110" t="e">
        <f>VLOOKUP($B675,'Sledovanie čerpania rozpočtu'!$1:$1048576,4,0)</f>
        <v>#N/A</v>
      </c>
      <c r="E675" s="110" t="e">
        <f>VLOOKUP($B675,'Sledovanie čerpania rozpočtu'!$1:$1048576,3,0)</f>
        <v>#N/A</v>
      </c>
      <c r="F675" s="106"/>
      <c r="G675" s="107"/>
      <c r="H675" s="102"/>
      <c r="I675" s="102"/>
      <c r="J675" s="13">
        <f t="shared" si="12"/>
        <v>0</v>
      </c>
    </row>
    <row r="676" spans="1:10" x14ac:dyDescent="0.25">
      <c r="A676" s="105"/>
      <c r="B676" s="108"/>
      <c r="C676" s="109" t="e">
        <f>VLOOKUP($B676,'Sledovanie čerpania rozpočtu'!$1:$1048576,2,0)</f>
        <v>#N/A</v>
      </c>
      <c r="D676" s="110" t="e">
        <f>VLOOKUP($B676,'Sledovanie čerpania rozpočtu'!$1:$1048576,4,0)</f>
        <v>#N/A</v>
      </c>
      <c r="E676" s="110" t="e">
        <f>VLOOKUP($B676,'Sledovanie čerpania rozpočtu'!$1:$1048576,3,0)</f>
        <v>#N/A</v>
      </c>
      <c r="F676" s="106"/>
      <c r="G676" s="107"/>
      <c r="H676" s="102"/>
      <c r="I676" s="102"/>
      <c r="J676" s="13">
        <f t="shared" si="12"/>
        <v>0</v>
      </c>
    </row>
    <row r="677" spans="1:10" x14ac:dyDescent="0.25">
      <c r="A677" s="105"/>
      <c r="B677" s="108"/>
      <c r="C677" s="109" t="e">
        <f>VLOOKUP($B677,'Sledovanie čerpania rozpočtu'!$1:$1048576,2,0)</f>
        <v>#N/A</v>
      </c>
      <c r="D677" s="110" t="e">
        <f>VLOOKUP($B677,'Sledovanie čerpania rozpočtu'!$1:$1048576,4,0)</f>
        <v>#N/A</v>
      </c>
      <c r="E677" s="110" t="e">
        <f>VLOOKUP($B677,'Sledovanie čerpania rozpočtu'!$1:$1048576,3,0)</f>
        <v>#N/A</v>
      </c>
      <c r="F677" s="106"/>
      <c r="G677" s="107"/>
      <c r="H677" s="102"/>
      <c r="I677" s="102"/>
      <c r="J677" s="13">
        <f t="shared" si="12"/>
        <v>0</v>
      </c>
    </row>
    <row r="678" spans="1:10" x14ac:dyDescent="0.25">
      <c r="A678" s="105"/>
      <c r="B678" s="108"/>
      <c r="C678" s="109" t="e">
        <f>VLOOKUP($B678,'Sledovanie čerpania rozpočtu'!$1:$1048576,2,0)</f>
        <v>#N/A</v>
      </c>
      <c r="D678" s="110" t="e">
        <f>VLOOKUP($B678,'Sledovanie čerpania rozpočtu'!$1:$1048576,4,0)</f>
        <v>#N/A</v>
      </c>
      <c r="E678" s="110" t="e">
        <f>VLOOKUP($B678,'Sledovanie čerpania rozpočtu'!$1:$1048576,3,0)</f>
        <v>#N/A</v>
      </c>
      <c r="F678" s="106"/>
      <c r="G678" s="107"/>
      <c r="H678" s="102"/>
      <c r="I678" s="102"/>
      <c r="J678" s="13">
        <f t="shared" si="12"/>
        <v>0</v>
      </c>
    </row>
    <row r="679" spans="1:10" x14ac:dyDescent="0.25">
      <c r="A679" s="105"/>
      <c r="B679" s="108"/>
      <c r="C679" s="109" t="e">
        <f>VLOOKUP($B679,'Sledovanie čerpania rozpočtu'!$1:$1048576,2,0)</f>
        <v>#N/A</v>
      </c>
      <c r="D679" s="110" t="e">
        <f>VLOOKUP($B679,'Sledovanie čerpania rozpočtu'!$1:$1048576,4,0)</f>
        <v>#N/A</v>
      </c>
      <c r="E679" s="110" t="e">
        <f>VLOOKUP($B679,'Sledovanie čerpania rozpočtu'!$1:$1048576,3,0)</f>
        <v>#N/A</v>
      </c>
      <c r="F679" s="106"/>
      <c r="G679" s="107"/>
      <c r="H679" s="102"/>
      <c r="I679" s="102"/>
      <c r="J679" s="13">
        <f t="shared" si="12"/>
        <v>0</v>
      </c>
    </row>
    <row r="680" spans="1:10" x14ac:dyDescent="0.25">
      <c r="A680" s="105"/>
      <c r="B680" s="108"/>
      <c r="C680" s="109" t="e">
        <f>VLOOKUP($B680,'Sledovanie čerpania rozpočtu'!$1:$1048576,2,0)</f>
        <v>#N/A</v>
      </c>
      <c r="D680" s="110" t="e">
        <f>VLOOKUP($B680,'Sledovanie čerpania rozpočtu'!$1:$1048576,4,0)</f>
        <v>#N/A</v>
      </c>
      <c r="E680" s="110" t="e">
        <f>VLOOKUP($B680,'Sledovanie čerpania rozpočtu'!$1:$1048576,3,0)</f>
        <v>#N/A</v>
      </c>
      <c r="F680" s="106"/>
      <c r="G680" s="107"/>
      <c r="H680" s="102"/>
      <c r="I680" s="102"/>
      <c r="J680" s="13">
        <f t="shared" si="12"/>
        <v>0</v>
      </c>
    </row>
    <row r="681" spans="1:10" x14ac:dyDescent="0.25">
      <c r="A681" s="105"/>
      <c r="B681" s="108"/>
      <c r="C681" s="109" t="e">
        <f>VLOOKUP($B681,'Sledovanie čerpania rozpočtu'!$1:$1048576,2,0)</f>
        <v>#N/A</v>
      </c>
      <c r="D681" s="110" t="e">
        <f>VLOOKUP($B681,'Sledovanie čerpania rozpočtu'!$1:$1048576,4,0)</f>
        <v>#N/A</v>
      </c>
      <c r="E681" s="110" t="e">
        <f>VLOOKUP($B681,'Sledovanie čerpania rozpočtu'!$1:$1048576,3,0)</f>
        <v>#N/A</v>
      </c>
      <c r="F681" s="106"/>
      <c r="G681" s="107"/>
      <c r="H681" s="102"/>
      <c r="I681" s="102"/>
      <c r="J681" s="13">
        <f t="shared" si="12"/>
        <v>0</v>
      </c>
    </row>
    <row r="682" spans="1:10" x14ac:dyDescent="0.25">
      <c r="A682" s="105"/>
      <c r="B682" s="108"/>
      <c r="C682" s="109" t="e">
        <f>VLOOKUP($B682,'Sledovanie čerpania rozpočtu'!$1:$1048576,2,0)</f>
        <v>#N/A</v>
      </c>
      <c r="D682" s="110" t="e">
        <f>VLOOKUP($B682,'Sledovanie čerpania rozpočtu'!$1:$1048576,4,0)</f>
        <v>#N/A</v>
      </c>
      <c r="E682" s="110" t="e">
        <f>VLOOKUP($B682,'Sledovanie čerpania rozpočtu'!$1:$1048576,3,0)</f>
        <v>#N/A</v>
      </c>
      <c r="F682" s="106"/>
      <c r="G682" s="107"/>
      <c r="H682" s="102"/>
      <c r="I682" s="102"/>
      <c r="J682" s="13">
        <f t="shared" si="12"/>
        <v>0</v>
      </c>
    </row>
    <row r="683" spans="1:10" x14ac:dyDescent="0.25">
      <c r="A683" s="105"/>
      <c r="B683" s="108"/>
      <c r="C683" s="109" t="e">
        <f>VLOOKUP($B683,'Sledovanie čerpania rozpočtu'!$1:$1048576,2,0)</f>
        <v>#N/A</v>
      </c>
      <c r="D683" s="110" t="e">
        <f>VLOOKUP($B683,'Sledovanie čerpania rozpočtu'!$1:$1048576,4,0)</f>
        <v>#N/A</v>
      </c>
      <c r="E683" s="110" t="e">
        <f>VLOOKUP($B683,'Sledovanie čerpania rozpočtu'!$1:$1048576,3,0)</f>
        <v>#N/A</v>
      </c>
      <c r="F683" s="106"/>
      <c r="G683" s="107"/>
      <c r="H683" s="102"/>
      <c r="I683" s="102"/>
      <c r="J683" s="13">
        <f t="shared" si="12"/>
        <v>0</v>
      </c>
    </row>
    <row r="684" spans="1:10" x14ac:dyDescent="0.25">
      <c r="A684" s="105"/>
      <c r="B684" s="108"/>
      <c r="C684" s="109" t="e">
        <f>VLOOKUP($B684,'Sledovanie čerpania rozpočtu'!$1:$1048576,2,0)</f>
        <v>#N/A</v>
      </c>
      <c r="D684" s="110" t="e">
        <f>VLOOKUP($B684,'Sledovanie čerpania rozpočtu'!$1:$1048576,4,0)</f>
        <v>#N/A</v>
      </c>
      <c r="E684" s="110" t="e">
        <f>VLOOKUP($B684,'Sledovanie čerpania rozpočtu'!$1:$1048576,3,0)</f>
        <v>#N/A</v>
      </c>
      <c r="F684" s="106"/>
      <c r="G684" s="107"/>
      <c r="H684" s="102"/>
      <c r="I684" s="102"/>
      <c r="J684" s="13">
        <f t="shared" si="12"/>
        <v>0</v>
      </c>
    </row>
    <row r="685" spans="1:10" x14ac:dyDescent="0.25">
      <c r="A685" s="105"/>
      <c r="B685" s="108"/>
      <c r="C685" s="109" t="e">
        <f>VLOOKUP($B685,'Sledovanie čerpania rozpočtu'!$1:$1048576,2,0)</f>
        <v>#N/A</v>
      </c>
      <c r="D685" s="110" t="e">
        <f>VLOOKUP($B685,'Sledovanie čerpania rozpočtu'!$1:$1048576,4,0)</f>
        <v>#N/A</v>
      </c>
      <c r="E685" s="110" t="e">
        <f>VLOOKUP($B685,'Sledovanie čerpania rozpočtu'!$1:$1048576,3,0)</f>
        <v>#N/A</v>
      </c>
      <c r="F685" s="106"/>
      <c r="G685" s="107"/>
      <c r="H685" s="102"/>
      <c r="I685" s="102"/>
      <c r="J685" s="13">
        <f t="shared" si="12"/>
        <v>0</v>
      </c>
    </row>
    <row r="686" spans="1:10" x14ac:dyDescent="0.25">
      <c r="A686" s="105"/>
      <c r="B686" s="108"/>
      <c r="C686" s="109" t="e">
        <f>VLOOKUP($B686,'Sledovanie čerpania rozpočtu'!$1:$1048576,2,0)</f>
        <v>#N/A</v>
      </c>
      <c r="D686" s="110" t="e">
        <f>VLOOKUP($B686,'Sledovanie čerpania rozpočtu'!$1:$1048576,4,0)</f>
        <v>#N/A</v>
      </c>
      <c r="E686" s="110" t="e">
        <f>VLOOKUP($B686,'Sledovanie čerpania rozpočtu'!$1:$1048576,3,0)</f>
        <v>#N/A</v>
      </c>
      <c r="F686" s="106"/>
      <c r="G686" s="107"/>
      <c r="H686" s="102"/>
      <c r="I686" s="102"/>
      <c r="J686" s="13">
        <f t="shared" si="12"/>
        <v>0</v>
      </c>
    </row>
    <row r="687" spans="1:10" x14ac:dyDescent="0.25">
      <c r="A687" s="105"/>
      <c r="B687" s="108"/>
      <c r="C687" s="109" t="e">
        <f>VLOOKUP($B687,'Sledovanie čerpania rozpočtu'!$1:$1048576,2,0)</f>
        <v>#N/A</v>
      </c>
      <c r="D687" s="110" t="e">
        <f>VLOOKUP($B687,'Sledovanie čerpania rozpočtu'!$1:$1048576,4,0)</f>
        <v>#N/A</v>
      </c>
      <c r="E687" s="110" t="e">
        <f>VLOOKUP($B687,'Sledovanie čerpania rozpočtu'!$1:$1048576,3,0)</f>
        <v>#N/A</v>
      </c>
      <c r="F687" s="106"/>
      <c r="G687" s="107"/>
      <c r="H687" s="102"/>
      <c r="I687" s="102"/>
      <c r="J687" s="13">
        <f t="shared" si="12"/>
        <v>0</v>
      </c>
    </row>
    <row r="688" spans="1:10" x14ac:dyDescent="0.25">
      <c r="A688" s="105"/>
      <c r="B688" s="108"/>
      <c r="C688" s="109" t="e">
        <f>VLOOKUP($B688,'Sledovanie čerpania rozpočtu'!$1:$1048576,2,0)</f>
        <v>#N/A</v>
      </c>
      <c r="D688" s="110" t="e">
        <f>VLOOKUP($B688,'Sledovanie čerpania rozpočtu'!$1:$1048576,4,0)</f>
        <v>#N/A</v>
      </c>
      <c r="E688" s="110" t="e">
        <f>VLOOKUP($B688,'Sledovanie čerpania rozpočtu'!$1:$1048576,3,0)</f>
        <v>#N/A</v>
      </c>
      <c r="F688" s="106"/>
      <c r="G688" s="107"/>
      <c r="H688" s="102"/>
      <c r="I688" s="102"/>
      <c r="J688" s="13">
        <f t="shared" si="12"/>
        <v>0</v>
      </c>
    </row>
    <row r="689" spans="1:10" x14ac:dyDescent="0.25">
      <c r="A689" s="105"/>
      <c r="B689" s="108"/>
      <c r="C689" s="109" t="e">
        <f>VLOOKUP($B689,'Sledovanie čerpania rozpočtu'!$1:$1048576,2,0)</f>
        <v>#N/A</v>
      </c>
      <c r="D689" s="110" t="e">
        <f>VLOOKUP($B689,'Sledovanie čerpania rozpočtu'!$1:$1048576,4,0)</f>
        <v>#N/A</v>
      </c>
      <c r="E689" s="110" t="e">
        <f>VLOOKUP($B689,'Sledovanie čerpania rozpočtu'!$1:$1048576,3,0)</f>
        <v>#N/A</v>
      </c>
      <c r="F689" s="106"/>
      <c r="G689" s="107"/>
      <c r="H689" s="102"/>
      <c r="I689" s="102"/>
      <c r="J689" s="13">
        <f t="shared" si="12"/>
        <v>0</v>
      </c>
    </row>
    <row r="690" spans="1:10" x14ac:dyDescent="0.25">
      <c r="A690" s="105"/>
      <c r="B690" s="108"/>
      <c r="C690" s="109" t="e">
        <f>VLOOKUP($B690,'Sledovanie čerpania rozpočtu'!$1:$1048576,2,0)</f>
        <v>#N/A</v>
      </c>
      <c r="D690" s="110" t="e">
        <f>VLOOKUP($B690,'Sledovanie čerpania rozpočtu'!$1:$1048576,4,0)</f>
        <v>#N/A</v>
      </c>
      <c r="E690" s="110" t="e">
        <f>VLOOKUP($B690,'Sledovanie čerpania rozpočtu'!$1:$1048576,3,0)</f>
        <v>#N/A</v>
      </c>
      <c r="F690" s="106"/>
      <c r="G690" s="107"/>
      <c r="H690" s="102"/>
      <c r="I690" s="102"/>
      <c r="J690" s="13">
        <f t="shared" si="12"/>
        <v>0</v>
      </c>
    </row>
    <row r="691" spans="1:10" x14ac:dyDescent="0.25">
      <c r="A691" s="105"/>
      <c r="B691" s="108"/>
      <c r="C691" s="109" t="e">
        <f>VLOOKUP($B691,'Sledovanie čerpania rozpočtu'!$1:$1048576,2,0)</f>
        <v>#N/A</v>
      </c>
      <c r="D691" s="110" t="e">
        <f>VLOOKUP($B691,'Sledovanie čerpania rozpočtu'!$1:$1048576,4,0)</f>
        <v>#N/A</v>
      </c>
      <c r="E691" s="110" t="e">
        <f>VLOOKUP($B691,'Sledovanie čerpania rozpočtu'!$1:$1048576,3,0)</f>
        <v>#N/A</v>
      </c>
      <c r="F691" s="106"/>
      <c r="G691" s="107"/>
      <c r="H691" s="102"/>
      <c r="I691" s="102"/>
      <c r="J691" s="13">
        <f t="shared" si="12"/>
        <v>0</v>
      </c>
    </row>
    <row r="692" spans="1:10" x14ac:dyDescent="0.25">
      <c r="A692" s="105"/>
      <c r="B692" s="108"/>
      <c r="C692" s="109" t="e">
        <f>VLOOKUP($B692,'Sledovanie čerpania rozpočtu'!$1:$1048576,2,0)</f>
        <v>#N/A</v>
      </c>
      <c r="D692" s="110" t="e">
        <f>VLOOKUP($B692,'Sledovanie čerpania rozpočtu'!$1:$1048576,4,0)</f>
        <v>#N/A</v>
      </c>
      <c r="E692" s="110" t="e">
        <f>VLOOKUP($B692,'Sledovanie čerpania rozpočtu'!$1:$1048576,3,0)</f>
        <v>#N/A</v>
      </c>
      <c r="F692" s="106"/>
      <c r="G692" s="107"/>
      <c r="H692" s="102"/>
      <c r="I692" s="102"/>
      <c r="J692" s="13">
        <f t="shared" si="12"/>
        <v>0</v>
      </c>
    </row>
    <row r="693" spans="1:10" x14ac:dyDescent="0.25">
      <c r="A693" s="105"/>
      <c r="B693" s="108"/>
      <c r="C693" s="109" t="e">
        <f>VLOOKUP($B693,'Sledovanie čerpania rozpočtu'!$1:$1048576,2,0)</f>
        <v>#N/A</v>
      </c>
      <c r="D693" s="110" t="e">
        <f>VLOOKUP($B693,'Sledovanie čerpania rozpočtu'!$1:$1048576,4,0)</f>
        <v>#N/A</v>
      </c>
      <c r="E693" s="110" t="e">
        <f>VLOOKUP($B693,'Sledovanie čerpania rozpočtu'!$1:$1048576,3,0)</f>
        <v>#N/A</v>
      </c>
      <c r="F693" s="106"/>
      <c r="G693" s="107"/>
      <c r="H693" s="102"/>
      <c r="I693" s="102"/>
      <c r="J693" s="13">
        <f t="shared" si="12"/>
        <v>0</v>
      </c>
    </row>
    <row r="694" spans="1:10" x14ac:dyDescent="0.25">
      <c r="A694" s="105"/>
      <c r="B694" s="108"/>
      <c r="C694" s="109" t="e">
        <f>VLOOKUP($B694,'Sledovanie čerpania rozpočtu'!$1:$1048576,2,0)</f>
        <v>#N/A</v>
      </c>
      <c r="D694" s="110" t="e">
        <f>VLOOKUP($B694,'Sledovanie čerpania rozpočtu'!$1:$1048576,4,0)</f>
        <v>#N/A</v>
      </c>
      <c r="E694" s="110" t="e">
        <f>VLOOKUP($B694,'Sledovanie čerpania rozpočtu'!$1:$1048576,3,0)</f>
        <v>#N/A</v>
      </c>
      <c r="F694" s="106"/>
      <c r="G694" s="107"/>
      <c r="H694" s="102"/>
      <c r="I694" s="102"/>
      <c r="J694" s="13">
        <f t="shared" si="12"/>
        <v>0</v>
      </c>
    </row>
    <row r="695" spans="1:10" x14ac:dyDescent="0.25">
      <c r="A695" s="105"/>
      <c r="B695" s="108"/>
      <c r="C695" s="109" t="e">
        <f>VLOOKUP($B695,'Sledovanie čerpania rozpočtu'!$1:$1048576,2,0)</f>
        <v>#N/A</v>
      </c>
      <c r="D695" s="110" t="e">
        <f>VLOOKUP($B695,'Sledovanie čerpania rozpočtu'!$1:$1048576,4,0)</f>
        <v>#N/A</v>
      </c>
      <c r="E695" s="110" t="e">
        <f>VLOOKUP($B695,'Sledovanie čerpania rozpočtu'!$1:$1048576,3,0)</f>
        <v>#N/A</v>
      </c>
      <c r="F695" s="106"/>
      <c r="G695" s="107"/>
      <c r="H695" s="102"/>
      <c r="I695" s="102"/>
      <c r="J695" s="13">
        <f t="shared" si="12"/>
        <v>0</v>
      </c>
    </row>
    <row r="696" spans="1:10" x14ac:dyDescent="0.25">
      <c r="A696" s="105"/>
      <c r="B696" s="108"/>
      <c r="C696" s="109" t="e">
        <f>VLOOKUP($B696,'Sledovanie čerpania rozpočtu'!$1:$1048576,2,0)</f>
        <v>#N/A</v>
      </c>
      <c r="D696" s="110" t="e">
        <f>VLOOKUP($B696,'Sledovanie čerpania rozpočtu'!$1:$1048576,4,0)</f>
        <v>#N/A</v>
      </c>
      <c r="E696" s="110" t="e">
        <f>VLOOKUP($B696,'Sledovanie čerpania rozpočtu'!$1:$1048576,3,0)</f>
        <v>#N/A</v>
      </c>
      <c r="F696" s="106"/>
      <c r="G696" s="107"/>
      <c r="H696" s="102"/>
      <c r="I696" s="102"/>
      <c r="J696" s="13">
        <f t="shared" si="12"/>
        <v>0</v>
      </c>
    </row>
    <row r="697" spans="1:10" x14ac:dyDescent="0.25">
      <c r="A697" s="105"/>
      <c r="B697" s="108"/>
      <c r="C697" s="109" t="e">
        <f>VLOOKUP($B697,'Sledovanie čerpania rozpočtu'!$1:$1048576,2,0)</f>
        <v>#N/A</v>
      </c>
      <c r="D697" s="110" t="e">
        <f>VLOOKUP($B697,'Sledovanie čerpania rozpočtu'!$1:$1048576,4,0)</f>
        <v>#N/A</v>
      </c>
      <c r="E697" s="110" t="e">
        <f>VLOOKUP($B697,'Sledovanie čerpania rozpočtu'!$1:$1048576,3,0)</f>
        <v>#N/A</v>
      </c>
      <c r="F697" s="106"/>
      <c r="G697" s="107"/>
      <c r="H697" s="102"/>
      <c r="I697" s="102"/>
      <c r="J697" s="13">
        <f t="shared" si="12"/>
        <v>0</v>
      </c>
    </row>
    <row r="698" spans="1:10" x14ac:dyDescent="0.25">
      <c r="A698" s="105"/>
      <c r="B698" s="108"/>
      <c r="C698" s="109" t="e">
        <f>VLOOKUP($B698,'Sledovanie čerpania rozpočtu'!$1:$1048576,2,0)</f>
        <v>#N/A</v>
      </c>
      <c r="D698" s="110" t="e">
        <f>VLOOKUP($B698,'Sledovanie čerpania rozpočtu'!$1:$1048576,4,0)</f>
        <v>#N/A</v>
      </c>
      <c r="E698" s="110" t="e">
        <f>VLOOKUP($B698,'Sledovanie čerpania rozpočtu'!$1:$1048576,3,0)</f>
        <v>#N/A</v>
      </c>
      <c r="F698" s="106"/>
      <c r="G698" s="107"/>
      <c r="H698" s="102"/>
      <c r="I698" s="102"/>
      <c r="J698" s="13">
        <f t="shared" si="12"/>
        <v>0</v>
      </c>
    </row>
    <row r="699" spans="1:10" x14ac:dyDescent="0.25">
      <c r="A699" s="105"/>
      <c r="B699" s="108"/>
      <c r="C699" s="109" t="e">
        <f>VLOOKUP($B699,'Sledovanie čerpania rozpočtu'!$1:$1048576,2,0)</f>
        <v>#N/A</v>
      </c>
      <c r="D699" s="110" t="e">
        <f>VLOOKUP($B699,'Sledovanie čerpania rozpočtu'!$1:$1048576,4,0)</f>
        <v>#N/A</v>
      </c>
      <c r="E699" s="110" t="e">
        <f>VLOOKUP($B699,'Sledovanie čerpania rozpočtu'!$1:$1048576,3,0)</f>
        <v>#N/A</v>
      </c>
      <c r="F699" s="106"/>
      <c r="G699" s="107"/>
      <c r="H699" s="102"/>
      <c r="I699" s="102"/>
      <c r="J699" s="13">
        <f t="shared" si="12"/>
        <v>0</v>
      </c>
    </row>
    <row r="700" spans="1:10" x14ac:dyDescent="0.25">
      <c r="A700" s="105"/>
      <c r="B700" s="108"/>
      <c r="C700" s="109" t="e">
        <f>VLOOKUP($B700,'Sledovanie čerpania rozpočtu'!$1:$1048576,2,0)</f>
        <v>#N/A</v>
      </c>
      <c r="D700" s="110" t="e">
        <f>VLOOKUP($B700,'Sledovanie čerpania rozpočtu'!$1:$1048576,4,0)</f>
        <v>#N/A</v>
      </c>
      <c r="E700" s="110" t="e">
        <f>VLOOKUP($B700,'Sledovanie čerpania rozpočtu'!$1:$1048576,3,0)</f>
        <v>#N/A</v>
      </c>
      <c r="F700" s="106"/>
      <c r="G700" s="107"/>
      <c r="H700" s="102"/>
      <c r="I700" s="102"/>
      <c r="J700" s="13">
        <f t="shared" si="12"/>
        <v>0</v>
      </c>
    </row>
    <row r="701" spans="1:10" x14ac:dyDescent="0.25">
      <c r="A701" s="105"/>
      <c r="B701" s="108"/>
      <c r="C701" s="109" t="e">
        <f>VLOOKUP($B701,'Sledovanie čerpania rozpočtu'!$1:$1048576,2,0)</f>
        <v>#N/A</v>
      </c>
      <c r="D701" s="110" t="e">
        <f>VLOOKUP($B701,'Sledovanie čerpania rozpočtu'!$1:$1048576,4,0)</f>
        <v>#N/A</v>
      </c>
      <c r="E701" s="110" t="e">
        <f>VLOOKUP($B701,'Sledovanie čerpania rozpočtu'!$1:$1048576,3,0)</f>
        <v>#N/A</v>
      </c>
      <c r="F701" s="106"/>
      <c r="G701" s="107"/>
      <c r="H701" s="102"/>
      <c r="I701" s="102"/>
      <c r="J701" s="13">
        <f t="shared" si="12"/>
        <v>0</v>
      </c>
    </row>
    <row r="702" spans="1:10" x14ac:dyDescent="0.25">
      <c r="A702" s="105"/>
      <c r="B702" s="108"/>
      <c r="C702" s="109" t="e">
        <f>VLOOKUP($B702,'Sledovanie čerpania rozpočtu'!$1:$1048576,2,0)</f>
        <v>#N/A</v>
      </c>
      <c r="D702" s="110" t="e">
        <f>VLOOKUP($B702,'Sledovanie čerpania rozpočtu'!$1:$1048576,4,0)</f>
        <v>#N/A</v>
      </c>
      <c r="E702" s="110" t="e">
        <f>VLOOKUP($B702,'Sledovanie čerpania rozpočtu'!$1:$1048576,3,0)</f>
        <v>#N/A</v>
      </c>
      <c r="F702" s="106"/>
      <c r="G702" s="107"/>
      <c r="H702" s="102"/>
      <c r="I702" s="102"/>
      <c r="J702" s="13">
        <f t="shared" si="12"/>
        <v>0</v>
      </c>
    </row>
    <row r="703" spans="1:10" x14ac:dyDescent="0.25">
      <c r="A703" s="105"/>
      <c r="B703" s="108"/>
      <c r="C703" s="109" t="e">
        <f>VLOOKUP($B703,'Sledovanie čerpania rozpočtu'!$1:$1048576,2,0)</f>
        <v>#N/A</v>
      </c>
      <c r="D703" s="110" t="e">
        <f>VLOOKUP($B703,'Sledovanie čerpania rozpočtu'!$1:$1048576,4,0)</f>
        <v>#N/A</v>
      </c>
      <c r="E703" s="110" t="e">
        <f>VLOOKUP($B703,'Sledovanie čerpania rozpočtu'!$1:$1048576,3,0)</f>
        <v>#N/A</v>
      </c>
      <c r="F703" s="106"/>
      <c r="G703" s="107"/>
      <c r="H703" s="102"/>
      <c r="I703" s="102"/>
      <c r="J703" s="13">
        <f t="shared" si="12"/>
        <v>0</v>
      </c>
    </row>
    <row r="704" spans="1:10" x14ac:dyDescent="0.25">
      <c r="A704" s="105"/>
      <c r="B704" s="108"/>
      <c r="C704" s="109" t="e">
        <f>VLOOKUP($B704,'Sledovanie čerpania rozpočtu'!$1:$1048576,2,0)</f>
        <v>#N/A</v>
      </c>
      <c r="D704" s="110" t="e">
        <f>VLOOKUP($B704,'Sledovanie čerpania rozpočtu'!$1:$1048576,4,0)</f>
        <v>#N/A</v>
      </c>
      <c r="E704" s="110" t="e">
        <f>VLOOKUP($B704,'Sledovanie čerpania rozpočtu'!$1:$1048576,3,0)</f>
        <v>#N/A</v>
      </c>
      <c r="F704" s="106"/>
      <c r="G704" s="107"/>
      <c r="H704" s="102"/>
      <c r="I704" s="102"/>
      <c r="J704" s="13">
        <f t="shared" si="12"/>
        <v>0</v>
      </c>
    </row>
    <row r="705" spans="1:10" x14ac:dyDescent="0.25">
      <c r="A705" s="105"/>
      <c r="B705" s="108"/>
      <c r="C705" s="109" t="e">
        <f>VLOOKUP($B705,'Sledovanie čerpania rozpočtu'!$1:$1048576,2,0)</f>
        <v>#N/A</v>
      </c>
      <c r="D705" s="110" t="e">
        <f>VLOOKUP($B705,'Sledovanie čerpania rozpočtu'!$1:$1048576,4,0)</f>
        <v>#N/A</v>
      </c>
      <c r="E705" s="110" t="e">
        <f>VLOOKUP($B705,'Sledovanie čerpania rozpočtu'!$1:$1048576,3,0)</f>
        <v>#N/A</v>
      </c>
      <c r="F705" s="106"/>
      <c r="G705" s="107"/>
      <c r="H705" s="102"/>
      <c r="I705" s="102"/>
      <c r="J705" s="13">
        <f t="shared" si="12"/>
        <v>0</v>
      </c>
    </row>
    <row r="706" spans="1:10" x14ac:dyDescent="0.25">
      <c r="A706" s="105"/>
      <c r="B706" s="108"/>
      <c r="C706" s="109" t="e">
        <f>VLOOKUP($B706,'Sledovanie čerpania rozpočtu'!$1:$1048576,2,0)</f>
        <v>#N/A</v>
      </c>
      <c r="D706" s="110" t="e">
        <f>VLOOKUP($B706,'Sledovanie čerpania rozpočtu'!$1:$1048576,4,0)</f>
        <v>#N/A</v>
      </c>
      <c r="E706" s="110" t="e">
        <f>VLOOKUP($B706,'Sledovanie čerpania rozpočtu'!$1:$1048576,3,0)</f>
        <v>#N/A</v>
      </c>
      <c r="F706" s="106"/>
      <c r="G706" s="107"/>
      <c r="H706" s="102"/>
      <c r="I706" s="102"/>
      <c r="J706" s="13">
        <f t="shared" si="12"/>
        <v>0</v>
      </c>
    </row>
    <row r="707" spans="1:10" x14ac:dyDescent="0.25">
      <c r="A707" s="105"/>
      <c r="B707" s="108"/>
      <c r="C707" s="109" t="e">
        <f>VLOOKUP($B707,'Sledovanie čerpania rozpočtu'!$1:$1048576,2,0)</f>
        <v>#N/A</v>
      </c>
      <c r="D707" s="110" t="e">
        <f>VLOOKUP($B707,'Sledovanie čerpania rozpočtu'!$1:$1048576,4,0)</f>
        <v>#N/A</v>
      </c>
      <c r="E707" s="110" t="e">
        <f>VLOOKUP($B707,'Sledovanie čerpania rozpočtu'!$1:$1048576,3,0)</f>
        <v>#N/A</v>
      </c>
      <c r="F707" s="106"/>
      <c r="G707" s="107"/>
      <c r="H707" s="102"/>
      <c r="I707" s="102"/>
      <c r="J707" s="13">
        <f t="shared" ref="J707:J770" si="13">F707-G707</f>
        <v>0</v>
      </c>
    </row>
    <row r="708" spans="1:10" x14ac:dyDescent="0.25">
      <c r="A708" s="105"/>
      <c r="B708" s="108"/>
      <c r="C708" s="109" t="e">
        <f>VLOOKUP($B708,'Sledovanie čerpania rozpočtu'!$1:$1048576,2,0)</f>
        <v>#N/A</v>
      </c>
      <c r="D708" s="110" t="e">
        <f>VLOOKUP($B708,'Sledovanie čerpania rozpočtu'!$1:$1048576,4,0)</f>
        <v>#N/A</v>
      </c>
      <c r="E708" s="110" t="e">
        <f>VLOOKUP($B708,'Sledovanie čerpania rozpočtu'!$1:$1048576,3,0)</f>
        <v>#N/A</v>
      </c>
      <c r="F708" s="106"/>
      <c r="G708" s="107"/>
      <c r="H708" s="102"/>
      <c r="I708" s="102"/>
      <c r="J708" s="13">
        <f t="shared" si="13"/>
        <v>0</v>
      </c>
    </row>
    <row r="709" spans="1:10" x14ac:dyDescent="0.25">
      <c r="A709" s="105"/>
      <c r="B709" s="108"/>
      <c r="C709" s="109" t="e">
        <f>VLOOKUP($B709,'Sledovanie čerpania rozpočtu'!$1:$1048576,2,0)</f>
        <v>#N/A</v>
      </c>
      <c r="D709" s="110" t="e">
        <f>VLOOKUP($B709,'Sledovanie čerpania rozpočtu'!$1:$1048576,4,0)</f>
        <v>#N/A</v>
      </c>
      <c r="E709" s="110" t="e">
        <f>VLOOKUP($B709,'Sledovanie čerpania rozpočtu'!$1:$1048576,3,0)</f>
        <v>#N/A</v>
      </c>
      <c r="F709" s="106"/>
      <c r="G709" s="107"/>
      <c r="H709" s="102"/>
      <c r="I709" s="102"/>
      <c r="J709" s="13">
        <f t="shared" si="13"/>
        <v>0</v>
      </c>
    </row>
    <row r="710" spans="1:10" x14ac:dyDescent="0.25">
      <c r="A710" s="105"/>
      <c r="B710" s="108"/>
      <c r="C710" s="109" t="e">
        <f>VLOOKUP($B710,'Sledovanie čerpania rozpočtu'!$1:$1048576,2,0)</f>
        <v>#N/A</v>
      </c>
      <c r="D710" s="110" t="e">
        <f>VLOOKUP($B710,'Sledovanie čerpania rozpočtu'!$1:$1048576,4,0)</f>
        <v>#N/A</v>
      </c>
      <c r="E710" s="110" t="e">
        <f>VLOOKUP($B710,'Sledovanie čerpania rozpočtu'!$1:$1048576,3,0)</f>
        <v>#N/A</v>
      </c>
      <c r="F710" s="106"/>
      <c r="G710" s="107"/>
      <c r="H710" s="102"/>
      <c r="I710" s="102"/>
      <c r="J710" s="13">
        <f t="shared" si="13"/>
        <v>0</v>
      </c>
    </row>
    <row r="711" spans="1:10" x14ac:dyDescent="0.25">
      <c r="A711" s="105"/>
      <c r="B711" s="108"/>
      <c r="C711" s="109" t="e">
        <f>VLOOKUP($B711,'Sledovanie čerpania rozpočtu'!$1:$1048576,2,0)</f>
        <v>#N/A</v>
      </c>
      <c r="D711" s="110" t="e">
        <f>VLOOKUP($B711,'Sledovanie čerpania rozpočtu'!$1:$1048576,4,0)</f>
        <v>#N/A</v>
      </c>
      <c r="E711" s="110" t="e">
        <f>VLOOKUP($B711,'Sledovanie čerpania rozpočtu'!$1:$1048576,3,0)</f>
        <v>#N/A</v>
      </c>
      <c r="F711" s="106"/>
      <c r="G711" s="107"/>
      <c r="H711" s="102"/>
      <c r="I711" s="102"/>
      <c r="J711" s="13">
        <f t="shared" si="13"/>
        <v>0</v>
      </c>
    </row>
    <row r="712" spans="1:10" x14ac:dyDescent="0.25">
      <c r="A712" s="105"/>
      <c r="B712" s="108"/>
      <c r="C712" s="109" t="e">
        <f>VLOOKUP($B712,'Sledovanie čerpania rozpočtu'!$1:$1048576,2,0)</f>
        <v>#N/A</v>
      </c>
      <c r="D712" s="110" t="e">
        <f>VLOOKUP($B712,'Sledovanie čerpania rozpočtu'!$1:$1048576,4,0)</f>
        <v>#N/A</v>
      </c>
      <c r="E712" s="110" t="e">
        <f>VLOOKUP($B712,'Sledovanie čerpania rozpočtu'!$1:$1048576,3,0)</f>
        <v>#N/A</v>
      </c>
      <c r="F712" s="106"/>
      <c r="G712" s="107"/>
      <c r="H712" s="102"/>
      <c r="I712" s="102"/>
      <c r="J712" s="13">
        <f t="shared" si="13"/>
        <v>0</v>
      </c>
    </row>
    <row r="713" spans="1:10" x14ac:dyDescent="0.25">
      <c r="A713" s="105"/>
      <c r="B713" s="108"/>
      <c r="C713" s="109" t="e">
        <f>VLOOKUP($B713,'Sledovanie čerpania rozpočtu'!$1:$1048576,2,0)</f>
        <v>#N/A</v>
      </c>
      <c r="D713" s="110" t="e">
        <f>VLOOKUP($B713,'Sledovanie čerpania rozpočtu'!$1:$1048576,4,0)</f>
        <v>#N/A</v>
      </c>
      <c r="E713" s="110" t="e">
        <f>VLOOKUP($B713,'Sledovanie čerpania rozpočtu'!$1:$1048576,3,0)</f>
        <v>#N/A</v>
      </c>
      <c r="F713" s="106"/>
      <c r="G713" s="107"/>
      <c r="H713" s="102"/>
      <c r="I713" s="102"/>
      <c r="J713" s="13">
        <f t="shared" si="13"/>
        <v>0</v>
      </c>
    </row>
    <row r="714" spans="1:10" x14ac:dyDescent="0.25">
      <c r="A714" s="105"/>
      <c r="B714" s="108"/>
      <c r="C714" s="109" t="e">
        <f>VLOOKUP($B714,'Sledovanie čerpania rozpočtu'!$1:$1048576,2,0)</f>
        <v>#N/A</v>
      </c>
      <c r="D714" s="110" t="e">
        <f>VLOOKUP($B714,'Sledovanie čerpania rozpočtu'!$1:$1048576,4,0)</f>
        <v>#N/A</v>
      </c>
      <c r="E714" s="110" t="e">
        <f>VLOOKUP($B714,'Sledovanie čerpania rozpočtu'!$1:$1048576,3,0)</f>
        <v>#N/A</v>
      </c>
      <c r="F714" s="106"/>
      <c r="G714" s="107"/>
      <c r="H714" s="102"/>
      <c r="I714" s="102"/>
      <c r="J714" s="13">
        <f t="shared" si="13"/>
        <v>0</v>
      </c>
    </row>
    <row r="715" spans="1:10" x14ac:dyDescent="0.25">
      <c r="A715" s="105"/>
      <c r="B715" s="108"/>
      <c r="C715" s="109" t="e">
        <f>VLOOKUP($B715,'Sledovanie čerpania rozpočtu'!$1:$1048576,2,0)</f>
        <v>#N/A</v>
      </c>
      <c r="D715" s="110" t="e">
        <f>VLOOKUP($B715,'Sledovanie čerpania rozpočtu'!$1:$1048576,4,0)</f>
        <v>#N/A</v>
      </c>
      <c r="E715" s="110" t="e">
        <f>VLOOKUP($B715,'Sledovanie čerpania rozpočtu'!$1:$1048576,3,0)</f>
        <v>#N/A</v>
      </c>
      <c r="F715" s="106"/>
      <c r="G715" s="107"/>
      <c r="H715" s="102"/>
      <c r="I715" s="102"/>
      <c r="J715" s="13">
        <f t="shared" si="13"/>
        <v>0</v>
      </c>
    </row>
    <row r="716" spans="1:10" x14ac:dyDescent="0.25">
      <c r="A716" s="105"/>
      <c r="B716" s="108"/>
      <c r="C716" s="109" t="e">
        <f>VLOOKUP($B716,'Sledovanie čerpania rozpočtu'!$1:$1048576,2,0)</f>
        <v>#N/A</v>
      </c>
      <c r="D716" s="110" t="e">
        <f>VLOOKUP($B716,'Sledovanie čerpania rozpočtu'!$1:$1048576,4,0)</f>
        <v>#N/A</v>
      </c>
      <c r="E716" s="110" t="e">
        <f>VLOOKUP($B716,'Sledovanie čerpania rozpočtu'!$1:$1048576,3,0)</f>
        <v>#N/A</v>
      </c>
      <c r="F716" s="106"/>
      <c r="G716" s="107"/>
      <c r="H716" s="102"/>
      <c r="I716" s="102"/>
      <c r="J716" s="13">
        <f t="shared" si="13"/>
        <v>0</v>
      </c>
    </row>
    <row r="717" spans="1:10" x14ac:dyDescent="0.25">
      <c r="A717" s="105"/>
      <c r="B717" s="108"/>
      <c r="C717" s="109" t="e">
        <f>VLOOKUP($B717,'Sledovanie čerpania rozpočtu'!$1:$1048576,2,0)</f>
        <v>#N/A</v>
      </c>
      <c r="D717" s="110" t="e">
        <f>VLOOKUP($B717,'Sledovanie čerpania rozpočtu'!$1:$1048576,4,0)</f>
        <v>#N/A</v>
      </c>
      <c r="E717" s="110" t="e">
        <f>VLOOKUP($B717,'Sledovanie čerpania rozpočtu'!$1:$1048576,3,0)</f>
        <v>#N/A</v>
      </c>
      <c r="F717" s="106"/>
      <c r="G717" s="107"/>
      <c r="H717" s="102"/>
      <c r="I717" s="102"/>
      <c r="J717" s="13">
        <f t="shared" si="13"/>
        <v>0</v>
      </c>
    </row>
    <row r="718" spans="1:10" x14ac:dyDescent="0.25">
      <c r="A718" s="105"/>
      <c r="B718" s="108"/>
      <c r="C718" s="109" t="e">
        <f>VLOOKUP($B718,'Sledovanie čerpania rozpočtu'!$1:$1048576,2,0)</f>
        <v>#N/A</v>
      </c>
      <c r="D718" s="110" t="e">
        <f>VLOOKUP($B718,'Sledovanie čerpania rozpočtu'!$1:$1048576,4,0)</f>
        <v>#N/A</v>
      </c>
      <c r="E718" s="110" t="e">
        <f>VLOOKUP($B718,'Sledovanie čerpania rozpočtu'!$1:$1048576,3,0)</f>
        <v>#N/A</v>
      </c>
      <c r="F718" s="106"/>
      <c r="G718" s="107"/>
      <c r="H718" s="102"/>
      <c r="I718" s="102"/>
      <c r="J718" s="13">
        <f t="shared" si="13"/>
        <v>0</v>
      </c>
    </row>
    <row r="719" spans="1:10" x14ac:dyDescent="0.25">
      <c r="A719" s="105"/>
      <c r="B719" s="108"/>
      <c r="C719" s="109" t="e">
        <f>VLOOKUP($B719,'Sledovanie čerpania rozpočtu'!$1:$1048576,2,0)</f>
        <v>#N/A</v>
      </c>
      <c r="D719" s="110" t="e">
        <f>VLOOKUP($B719,'Sledovanie čerpania rozpočtu'!$1:$1048576,4,0)</f>
        <v>#N/A</v>
      </c>
      <c r="E719" s="110" t="e">
        <f>VLOOKUP($B719,'Sledovanie čerpania rozpočtu'!$1:$1048576,3,0)</f>
        <v>#N/A</v>
      </c>
      <c r="F719" s="106"/>
      <c r="G719" s="107"/>
      <c r="H719" s="102"/>
      <c r="I719" s="102"/>
      <c r="J719" s="13">
        <f t="shared" si="13"/>
        <v>0</v>
      </c>
    </row>
    <row r="720" spans="1:10" x14ac:dyDescent="0.25">
      <c r="A720" s="105"/>
      <c r="B720" s="108"/>
      <c r="C720" s="109" t="e">
        <f>VLOOKUP($B720,'Sledovanie čerpania rozpočtu'!$1:$1048576,2,0)</f>
        <v>#N/A</v>
      </c>
      <c r="D720" s="110" t="e">
        <f>VLOOKUP($B720,'Sledovanie čerpania rozpočtu'!$1:$1048576,4,0)</f>
        <v>#N/A</v>
      </c>
      <c r="E720" s="110" t="e">
        <f>VLOOKUP($B720,'Sledovanie čerpania rozpočtu'!$1:$1048576,3,0)</f>
        <v>#N/A</v>
      </c>
      <c r="F720" s="106"/>
      <c r="G720" s="107"/>
      <c r="H720" s="102"/>
      <c r="I720" s="102"/>
      <c r="J720" s="13">
        <f t="shared" si="13"/>
        <v>0</v>
      </c>
    </row>
    <row r="721" spans="1:10" x14ac:dyDescent="0.25">
      <c r="A721" s="105"/>
      <c r="B721" s="108"/>
      <c r="C721" s="109" t="e">
        <f>VLOOKUP($B721,'Sledovanie čerpania rozpočtu'!$1:$1048576,2,0)</f>
        <v>#N/A</v>
      </c>
      <c r="D721" s="110" t="e">
        <f>VLOOKUP($B721,'Sledovanie čerpania rozpočtu'!$1:$1048576,4,0)</f>
        <v>#N/A</v>
      </c>
      <c r="E721" s="110" t="e">
        <f>VLOOKUP($B721,'Sledovanie čerpania rozpočtu'!$1:$1048576,3,0)</f>
        <v>#N/A</v>
      </c>
      <c r="F721" s="106"/>
      <c r="G721" s="107"/>
      <c r="H721" s="102"/>
      <c r="I721" s="102"/>
      <c r="J721" s="13">
        <f t="shared" si="13"/>
        <v>0</v>
      </c>
    </row>
    <row r="722" spans="1:10" x14ac:dyDescent="0.25">
      <c r="A722" s="105"/>
      <c r="B722" s="108"/>
      <c r="C722" s="109" t="e">
        <f>VLOOKUP($B722,'Sledovanie čerpania rozpočtu'!$1:$1048576,2,0)</f>
        <v>#N/A</v>
      </c>
      <c r="D722" s="110" t="e">
        <f>VLOOKUP($B722,'Sledovanie čerpania rozpočtu'!$1:$1048576,4,0)</f>
        <v>#N/A</v>
      </c>
      <c r="E722" s="110" t="e">
        <f>VLOOKUP($B722,'Sledovanie čerpania rozpočtu'!$1:$1048576,3,0)</f>
        <v>#N/A</v>
      </c>
      <c r="F722" s="106"/>
      <c r="G722" s="107"/>
      <c r="H722" s="102"/>
      <c r="I722" s="102"/>
      <c r="J722" s="13">
        <f t="shared" si="13"/>
        <v>0</v>
      </c>
    </row>
    <row r="723" spans="1:10" x14ac:dyDescent="0.25">
      <c r="A723" s="105"/>
      <c r="B723" s="108"/>
      <c r="C723" s="109" t="e">
        <f>VLOOKUP($B723,'Sledovanie čerpania rozpočtu'!$1:$1048576,2,0)</f>
        <v>#N/A</v>
      </c>
      <c r="D723" s="110" t="e">
        <f>VLOOKUP($B723,'Sledovanie čerpania rozpočtu'!$1:$1048576,4,0)</f>
        <v>#N/A</v>
      </c>
      <c r="E723" s="110" t="e">
        <f>VLOOKUP($B723,'Sledovanie čerpania rozpočtu'!$1:$1048576,3,0)</f>
        <v>#N/A</v>
      </c>
      <c r="F723" s="106"/>
      <c r="G723" s="107"/>
      <c r="H723" s="102"/>
      <c r="I723" s="102"/>
      <c r="J723" s="13">
        <f t="shared" si="13"/>
        <v>0</v>
      </c>
    </row>
    <row r="724" spans="1:10" x14ac:dyDescent="0.25">
      <c r="A724" s="105"/>
      <c r="B724" s="108"/>
      <c r="C724" s="109" t="e">
        <f>VLOOKUP($B724,'Sledovanie čerpania rozpočtu'!$1:$1048576,2,0)</f>
        <v>#N/A</v>
      </c>
      <c r="D724" s="110" t="e">
        <f>VLOOKUP($B724,'Sledovanie čerpania rozpočtu'!$1:$1048576,4,0)</f>
        <v>#N/A</v>
      </c>
      <c r="E724" s="110" t="e">
        <f>VLOOKUP($B724,'Sledovanie čerpania rozpočtu'!$1:$1048576,3,0)</f>
        <v>#N/A</v>
      </c>
      <c r="F724" s="106"/>
      <c r="G724" s="107"/>
      <c r="H724" s="102"/>
      <c r="I724" s="102"/>
      <c r="J724" s="13">
        <f t="shared" si="13"/>
        <v>0</v>
      </c>
    </row>
    <row r="725" spans="1:10" x14ac:dyDescent="0.25">
      <c r="A725" s="105"/>
      <c r="B725" s="108"/>
      <c r="C725" s="109" t="e">
        <f>VLOOKUP($B725,'Sledovanie čerpania rozpočtu'!$1:$1048576,2,0)</f>
        <v>#N/A</v>
      </c>
      <c r="D725" s="110" t="e">
        <f>VLOOKUP($B725,'Sledovanie čerpania rozpočtu'!$1:$1048576,4,0)</f>
        <v>#N/A</v>
      </c>
      <c r="E725" s="110" t="e">
        <f>VLOOKUP($B725,'Sledovanie čerpania rozpočtu'!$1:$1048576,3,0)</f>
        <v>#N/A</v>
      </c>
      <c r="F725" s="106"/>
      <c r="G725" s="107"/>
      <c r="H725" s="102"/>
      <c r="I725" s="102"/>
      <c r="J725" s="13">
        <f t="shared" si="13"/>
        <v>0</v>
      </c>
    </row>
    <row r="726" spans="1:10" x14ac:dyDescent="0.25">
      <c r="A726" s="105"/>
      <c r="B726" s="108"/>
      <c r="C726" s="109" t="e">
        <f>VLOOKUP($B726,'Sledovanie čerpania rozpočtu'!$1:$1048576,2,0)</f>
        <v>#N/A</v>
      </c>
      <c r="D726" s="110" t="e">
        <f>VLOOKUP($B726,'Sledovanie čerpania rozpočtu'!$1:$1048576,4,0)</f>
        <v>#N/A</v>
      </c>
      <c r="E726" s="110" t="e">
        <f>VLOOKUP($B726,'Sledovanie čerpania rozpočtu'!$1:$1048576,3,0)</f>
        <v>#N/A</v>
      </c>
      <c r="F726" s="106"/>
      <c r="G726" s="107"/>
      <c r="H726" s="102"/>
      <c r="I726" s="102"/>
      <c r="J726" s="13">
        <f t="shared" si="13"/>
        <v>0</v>
      </c>
    </row>
    <row r="727" spans="1:10" x14ac:dyDescent="0.25">
      <c r="A727" s="105"/>
      <c r="B727" s="108"/>
      <c r="C727" s="109" t="e">
        <f>VLOOKUP($B727,'Sledovanie čerpania rozpočtu'!$1:$1048576,2,0)</f>
        <v>#N/A</v>
      </c>
      <c r="D727" s="110" t="e">
        <f>VLOOKUP($B727,'Sledovanie čerpania rozpočtu'!$1:$1048576,4,0)</f>
        <v>#N/A</v>
      </c>
      <c r="E727" s="110" t="e">
        <f>VLOOKUP($B727,'Sledovanie čerpania rozpočtu'!$1:$1048576,3,0)</f>
        <v>#N/A</v>
      </c>
      <c r="F727" s="106"/>
      <c r="G727" s="107"/>
      <c r="H727" s="102"/>
      <c r="I727" s="102"/>
      <c r="J727" s="13">
        <f t="shared" si="13"/>
        <v>0</v>
      </c>
    </row>
    <row r="728" spans="1:10" x14ac:dyDescent="0.25">
      <c r="A728" s="105"/>
      <c r="B728" s="108"/>
      <c r="C728" s="109" t="e">
        <f>VLOOKUP($B728,'Sledovanie čerpania rozpočtu'!$1:$1048576,2,0)</f>
        <v>#N/A</v>
      </c>
      <c r="D728" s="110" t="e">
        <f>VLOOKUP($B728,'Sledovanie čerpania rozpočtu'!$1:$1048576,4,0)</f>
        <v>#N/A</v>
      </c>
      <c r="E728" s="110" t="e">
        <f>VLOOKUP($B728,'Sledovanie čerpania rozpočtu'!$1:$1048576,3,0)</f>
        <v>#N/A</v>
      </c>
      <c r="F728" s="106"/>
      <c r="G728" s="107"/>
      <c r="H728" s="102"/>
      <c r="I728" s="102"/>
      <c r="J728" s="13">
        <f t="shared" si="13"/>
        <v>0</v>
      </c>
    </row>
    <row r="729" spans="1:10" x14ac:dyDescent="0.25">
      <c r="A729" s="105"/>
      <c r="B729" s="108"/>
      <c r="C729" s="109" t="e">
        <f>VLOOKUP($B729,'Sledovanie čerpania rozpočtu'!$1:$1048576,2,0)</f>
        <v>#N/A</v>
      </c>
      <c r="D729" s="110" t="e">
        <f>VLOOKUP($B729,'Sledovanie čerpania rozpočtu'!$1:$1048576,4,0)</f>
        <v>#N/A</v>
      </c>
      <c r="E729" s="110" t="e">
        <f>VLOOKUP($B729,'Sledovanie čerpania rozpočtu'!$1:$1048576,3,0)</f>
        <v>#N/A</v>
      </c>
      <c r="F729" s="106"/>
      <c r="G729" s="107"/>
      <c r="H729" s="102"/>
      <c r="I729" s="102"/>
      <c r="J729" s="13">
        <f t="shared" si="13"/>
        <v>0</v>
      </c>
    </row>
    <row r="730" spans="1:10" x14ac:dyDescent="0.25">
      <c r="A730" s="105"/>
      <c r="B730" s="108"/>
      <c r="C730" s="109" t="e">
        <f>VLOOKUP($B730,'Sledovanie čerpania rozpočtu'!$1:$1048576,2,0)</f>
        <v>#N/A</v>
      </c>
      <c r="D730" s="110" t="e">
        <f>VLOOKUP($B730,'Sledovanie čerpania rozpočtu'!$1:$1048576,4,0)</f>
        <v>#N/A</v>
      </c>
      <c r="E730" s="110" t="e">
        <f>VLOOKUP($B730,'Sledovanie čerpania rozpočtu'!$1:$1048576,3,0)</f>
        <v>#N/A</v>
      </c>
      <c r="F730" s="106"/>
      <c r="G730" s="107"/>
      <c r="H730" s="102"/>
      <c r="I730" s="102"/>
      <c r="J730" s="13">
        <f t="shared" si="13"/>
        <v>0</v>
      </c>
    </row>
    <row r="731" spans="1:10" x14ac:dyDescent="0.25">
      <c r="A731" s="105"/>
      <c r="B731" s="108"/>
      <c r="C731" s="109" t="e">
        <f>VLOOKUP($B731,'Sledovanie čerpania rozpočtu'!$1:$1048576,2,0)</f>
        <v>#N/A</v>
      </c>
      <c r="D731" s="110" t="e">
        <f>VLOOKUP($B731,'Sledovanie čerpania rozpočtu'!$1:$1048576,4,0)</f>
        <v>#N/A</v>
      </c>
      <c r="E731" s="110" t="e">
        <f>VLOOKUP($B731,'Sledovanie čerpania rozpočtu'!$1:$1048576,3,0)</f>
        <v>#N/A</v>
      </c>
      <c r="F731" s="106"/>
      <c r="G731" s="107"/>
      <c r="H731" s="102"/>
      <c r="I731" s="102"/>
      <c r="J731" s="13">
        <f t="shared" si="13"/>
        <v>0</v>
      </c>
    </row>
    <row r="732" spans="1:10" x14ac:dyDescent="0.25">
      <c r="A732" s="105"/>
      <c r="B732" s="108"/>
      <c r="C732" s="109" t="e">
        <f>VLOOKUP($B732,'Sledovanie čerpania rozpočtu'!$1:$1048576,2,0)</f>
        <v>#N/A</v>
      </c>
      <c r="D732" s="110" t="e">
        <f>VLOOKUP($B732,'Sledovanie čerpania rozpočtu'!$1:$1048576,4,0)</f>
        <v>#N/A</v>
      </c>
      <c r="E732" s="110" t="e">
        <f>VLOOKUP($B732,'Sledovanie čerpania rozpočtu'!$1:$1048576,3,0)</f>
        <v>#N/A</v>
      </c>
      <c r="F732" s="106"/>
      <c r="G732" s="107"/>
      <c r="H732" s="102"/>
      <c r="I732" s="102"/>
      <c r="J732" s="13">
        <f t="shared" si="13"/>
        <v>0</v>
      </c>
    </row>
    <row r="733" spans="1:10" x14ac:dyDescent="0.25">
      <c r="A733" s="105"/>
      <c r="B733" s="108"/>
      <c r="C733" s="109" t="e">
        <f>VLOOKUP($B733,'Sledovanie čerpania rozpočtu'!$1:$1048576,2,0)</f>
        <v>#N/A</v>
      </c>
      <c r="D733" s="110" t="e">
        <f>VLOOKUP($B733,'Sledovanie čerpania rozpočtu'!$1:$1048576,4,0)</f>
        <v>#N/A</v>
      </c>
      <c r="E733" s="110" t="e">
        <f>VLOOKUP($B733,'Sledovanie čerpania rozpočtu'!$1:$1048576,3,0)</f>
        <v>#N/A</v>
      </c>
      <c r="F733" s="106"/>
      <c r="G733" s="107"/>
      <c r="H733" s="102"/>
      <c r="I733" s="102"/>
      <c r="J733" s="13">
        <f t="shared" si="13"/>
        <v>0</v>
      </c>
    </row>
    <row r="734" spans="1:10" x14ac:dyDescent="0.25">
      <c r="A734" s="105"/>
      <c r="B734" s="108"/>
      <c r="C734" s="109" t="e">
        <f>VLOOKUP($B734,'Sledovanie čerpania rozpočtu'!$1:$1048576,2,0)</f>
        <v>#N/A</v>
      </c>
      <c r="D734" s="110" t="e">
        <f>VLOOKUP($B734,'Sledovanie čerpania rozpočtu'!$1:$1048576,4,0)</f>
        <v>#N/A</v>
      </c>
      <c r="E734" s="110" t="e">
        <f>VLOOKUP($B734,'Sledovanie čerpania rozpočtu'!$1:$1048576,3,0)</f>
        <v>#N/A</v>
      </c>
      <c r="F734" s="106"/>
      <c r="G734" s="107"/>
      <c r="H734" s="102"/>
      <c r="I734" s="102"/>
      <c r="J734" s="13">
        <f t="shared" si="13"/>
        <v>0</v>
      </c>
    </row>
    <row r="735" spans="1:10" x14ac:dyDescent="0.25">
      <c r="A735" s="105"/>
      <c r="B735" s="108"/>
      <c r="C735" s="109" t="e">
        <f>VLOOKUP($B735,'Sledovanie čerpania rozpočtu'!$1:$1048576,2,0)</f>
        <v>#N/A</v>
      </c>
      <c r="D735" s="110" t="e">
        <f>VLOOKUP($B735,'Sledovanie čerpania rozpočtu'!$1:$1048576,4,0)</f>
        <v>#N/A</v>
      </c>
      <c r="E735" s="110" t="e">
        <f>VLOOKUP($B735,'Sledovanie čerpania rozpočtu'!$1:$1048576,3,0)</f>
        <v>#N/A</v>
      </c>
      <c r="F735" s="106"/>
      <c r="G735" s="107"/>
      <c r="H735" s="102"/>
      <c r="I735" s="102"/>
      <c r="J735" s="13">
        <f t="shared" si="13"/>
        <v>0</v>
      </c>
    </row>
    <row r="736" spans="1:10" x14ac:dyDescent="0.25">
      <c r="A736" s="105"/>
      <c r="B736" s="108"/>
      <c r="C736" s="109" t="e">
        <f>VLOOKUP($B736,'Sledovanie čerpania rozpočtu'!$1:$1048576,2,0)</f>
        <v>#N/A</v>
      </c>
      <c r="D736" s="110" t="e">
        <f>VLOOKUP($B736,'Sledovanie čerpania rozpočtu'!$1:$1048576,4,0)</f>
        <v>#N/A</v>
      </c>
      <c r="E736" s="110" t="e">
        <f>VLOOKUP($B736,'Sledovanie čerpania rozpočtu'!$1:$1048576,3,0)</f>
        <v>#N/A</v>
      </c>
      <c r="F736" s="106"/>
      <c r="G736" s="107"/>
      <c r="H736" s="102"/>
      <c r="I736" s="102"/>
      <c r="J736" s="13">
        <f t="shared" si="13"/>
        <v>0</v>
      </c>
    </row>
    <row r="737" spans="1:10" x14ac:dyDescent="0.25">
      <c r="A737" s="105"/>
      <c r="B737" s="108"/>
      <c r="C737" s="109" t="e">
        <f>VLOOKUP($B737,'Sledovanie čerpania rozpočtu'!$1:$1048576,2,0)</f>
        <v>#N/A</v>
      </c>
      <c r="D737" s="110" t="e">
        <f>VLOOKUP($B737,'Sledovanie čerpania rozpočtu'!$1:$1048576,4,0)</f>
        <v>#N/A</v>
      </c>
      <c r="E737" s="110" t="e">
        <f>VLOOKUP($B737,'Sledovanie čerpania rozpočtu'!$1:$1048576,3,0)</f>
        <v>#N/A</v>
      </c>
      <c r="F737" s="106"/>
      <c r="G737" s="107"/>
      <c r="H737" s="102"/>
      <c r="I737" s="102"/>
      <c r="J737" s="13">
        <f t="shared" si="13"/>
        <v>0</v>
      </c>
    </row>
    <row r="738" spans="1:10" x14ac:dyDescent="0.25">
      <c r="A738" s="105"/>
      <c r="B738" s="108"/>
      <c r="C738" s="109" t="e">
        <f>VLOOKUP($B738,'Sledovanie čerpania rozpočtu'!$1:$1048576,2,0)</f>
        <v>#N/A</v>
      </c>
      <c r="D738" s="110" t="e">
        <f>VLOOKUP($B738,'Sledovanie čerpania rozpočtu'!$1:$1048576,4,0)</f>
        <v>#N/A</v>
      </c>
      <c r="E738" s="110" t="e">
        <f>VLOOKUP($B738,'Sledovanie čerpania rozpočtu'!$1:$1048576,3,0)</f>
        <v>#N/A</v>
      </c>
      <c r="F738" s="106"/>
      <c r="G738" s="107"/>
      <c r="H738" s="102"/>
      <c r="I738" s="102"/>
      <c r="J738" s="13">
        <f t="shared" si="13"/>
        <v>0</v>
      </c>
    </row>
    <row r="739" spans="1:10" x14ac:dyDescent="0.25">
      <c r="A739" s="105"/>
      <c r="B739" s="108"/>
      <c r="C739" s="109" t="e">
        <f>VLOOKUP($B739,'Sledovanie čerpania rozpočtu'!$1:$1048576,2,0)</f>
        <v>#N/A</v>
      </c>
      <c r="D739" s="110" t="e">
        <f>VLOOKUP($B739,'Sledovanie čerpania rozpočtu'!$1:$1048576,4,0)</f>
        <v>#N/A</v>
      </c>
      <c r="E739" s="110" t="e">
        <f>VLOOKUP($B739,'Sledovanie čerpania rozpočtu'!$1:$1048576,3,0)</f>
        <v>#N/A</v>
      </c>
      <c r="F739" s="106"/>
      <c r="G739" s="107"/>
      <c r="H739" s="102"/>
      <c r="I739" s="102"/>
      <c r="J739" s="13">
        <f t="shared" si="13"/>
        <v>0</v>
      </c>
    </row>
    <row r="740" spans="1:10" x14ac:dyDescent="0.25">
      <c r="A740" s="105"/>
      <c r="B740" s="108"/>
      <c r="C740" s="109" t="e">
        <f>VLOOKUP($B740,'Sledovanie čerpania rozpočtu'!$1:$1048576,2,0)</f>
        <v>#N/A</v>
      </c>
      <c r="D740" s="110" t="e">
        <f>VLOOKUP($B740,'Sledovanie čerpania rozpočtu'!$1:$1048576,4,0)</f>
        <v>#N/A</v>
      </c>
      <c r="E740" s="110" t="e">
        <f>VLOOKUP($B740,'Sledovanie čerpania rozpočtu'!$1:$1048576,3,0)</f>
        <v>#N/A</v>
      </c>
      <c r="F740" s="106"/>
      <c r="G740" s="107"/>
      <c r="H740" s="102"/>
      <c r="I740" s="102"/>
      <c r="J740" s="13">
        <f t="shared" si="13"/>
        <v>0</v>
      </c>
    </row>
    <row r="741" spans="1:10" x14ac:dyDescent="0.25">
      <c r="A741" s="105"/>
      <c r="B741" s="108"/>
      <c r="C741" s="109" t="e">
        <f>VLOOKUP($B741,'Sledovanie čerpania rozpočtu'!$1:$1048576,2,0)</f>
        <v>#N/A</v>
      </c>
      <c r="D741" s="110" t="e">
        <f>VLOOKUP($B741,'Sledovanie čerpania rozpočtu'!$1:$1048576,4,0)</f>
        <v>#N/A</v>
      </c>
      <c r="E741" s="110" t="e">
        <f>VLOOKUP($B741,'Sledovanie čerpania rozpočtu'!$1:$1048576,3,0)</f>
        <v>#N/A</v>
      </c>
      <c r="F741" s="106"/>
      <c r="G741" s="107"/>
      <c r="H741" s="102"/>
      <c r="I741" s="102"/>
      <c r="J741" s="13">
        <f t="shared" si="13"/>
        <v>0</v>
      </c>
    </row>
    <row r="742" spans="1:10" x14ac:dyDescent="0.25">
      <c r="A742" s="105"/>
      <c r="B742" s="108"/>
      <c r="C742" s="109" t="e">
        <f>VLOOKUP($B742,'Sledovanie čerpania rozpočtu'!$1:$1048576,2,0)</f>
        <v>#N/A</v>
      </c>
      <c r="D742" s="110" t="e">
        <f>VLOOKUP($B742,'Sledovanie čerpania rozpočtu'!$1:$1048576,4,0)</f>
        <v>#N/A</v>
      </c>
      <c r="E742" s="110" t="e">
        <f>VLOOKUP($B742,'Sledovanie čerpania rozpočtu'!$1:$1048576,3,0)</f>
        <v>#N/A</v>
      </c>
      <c r="F742" s="106"/>
      <c r="G742" s="107"/>
      <c r="H742" s="102"/>
      <c r="I742" s="102"/>
      <c r="J742" s="13">
        <f t="shared" si="13"/>
        <v>0</v>
      </c>
    </row>
    <row r="743" spans="1:10" x14ac:dyDescent="0.25">
      <c r="A743" s="105"/>
      <c r="B743" s="108"/>
      <c r="C743" s="109" t="e">
        <f>VLOOKUP($B743,'Sledovanie čerpania rozpočtu'!$1:$1048576,2,0)</f>
        <v>#N/A</v>
      </c>
      <c r="D743" s="110" t="e">
        <f>VLOOKUP($B743,'Sledovanie čerpania rozpočtu'!$1:$1048576,4,0)</f>
        <v>#N/A</v>
      </c>
      <c r="E743" s="110" t="e">
        <f>VLOOKUP($B743,'Sledovanie čerpania rozpočtu'!$1:$1048576,3,0)</f>
        <v>#N/A</v>
      </c>
      <c r="F743" s="106"/>
      <c r="G743" s="107"/>
      <c r="H743" s="102"/>
      <c r="I743" s="102"/>
      <c r="J743" s="13">
        <f t="shared" si="13"/>
        <v>0</v>
      </c>
    </row>
    <row r="744" spans="1:10" x14ac:dyDescent="0.25">
      <c r="A744" s="105"/>
      <c r="B744" s="108"/>
      <c r="C744" s="109" t="e">
        <f>VLOOKUP($B744,'Sledovanie čerpania rozpočtu'!$1:$1048576,2,0)</f>
        <v>#N/A</v>
      </c>
      <c r="D744" s="110" t="e">
        <f>VLOOKUP($B744,'Sledovanie čerpania rozpočtu'!$1:$1048576,4,0)</f>
        <v>#N/A</v>
      </c>
      <c r="E744" s="110" t="e">
        <f>VLOOKUP($B744,'Sledovanie čerpania rozpočtu'!$1:$1048576,3,0)</f>
        <v>#N/A</v>
      </c>
      <c r="F744" s="106"/>
      <c r="G744" s="107"/>
      <c r="H744" s="102"/>
      <c r="I744" s="102"/>
      <c r="J744" s="13">
        <f t="shared" si="13"/>
        <v>0</v>
      </c>
    </row>
    <row r="745" spans="1:10" x14ac:dyDescent="0.25">
      <c r="A745" s="105"/>
      <c r="B745" s="108"/>
      <c r="C745" s="109" t="e">
        <f>VLOOKUP($B745,'Sledovanie čerpania rozpočtu'!$1:$1048576,2,0)</f>
        <v>#N/A</v>
      </c>
      <c r="D745" s="110" t="e">
        <f>VLOOKUP($B745,'Sledovanie čerpania rozpočtu'!$1:$1048576,4,0)</f>
        <v>#N/A</v>
      </c>
      <c r="E745" s="110" t="e">
        <f>VLOOKUP($B745,'Sledovanie čerpania rozpočtu'!$1:$1048576,3,0)</f>
        <v>#N/A</v>
      </c>
      <c r="F745" s="106"/>
      <c r="G745" s="107"/>
      <c r="H745" s="102"/>
      <c r="I745" s="102"/>
      <c r="J745" s="13">
        <f t="shared" si="13"/>
        <v>0</v>
      </c>
    </row>
    <row r="746" spans="1:10" x14ac:dyDescent="0.25">
      <c r="A746" s="105"/>
      <c r="B746" s="108"/>
      <c r="C746" s="109" t="e">
        <f>VLOOKUP($B746,'Sledovanie čerpania rozpočtu'!$1:$1048576,2,0)</f>
        <v>#N/A</v>
      </c>
      <c r="D746" s="110" t="e">
        <f>VLOOKUP($B746,'Sledovanie čerpania rozpočtu'!$1:$1048576,4,0)</f>
        <v>#N/A</v>
      </c>
      <c r="E746" s="110" t="e">
        <f>VLOOKUP($B746,'Sledovanie čerpania rozpočtu'!$1:$1048576,3,0)</f>
        <v>#N/A</v>
      </c>
      <c r="F746" s="106"/>
      <c r="G746" s="107"/>
      <c r="H746" s="102"/>
      <c r="I746" s="102"/>
      <c r="J746" s="13">
        <f t="shared" si="13"/>
        <v>0</v>
      </c>
    </row>
    <row r="747" spans="1:10" x14ac:dyDescent="0.25">
      <c r="A747" s="105"/>
      <c r="B747" s="108"/>
      <c r="C747" s="109" t="e">
        <f>VLOOKUP($B747,'Sledovanie čerpania rozpočtu'!$1:$1048576,2,0)</f>
        <v>#N/A</v>
      </c>
      <c r="D747" s="110" t="e">
        <f>VLOOKUP($B747,'Sledovanie čerpania rozpočtu'!$1:$1048576,4,0)</f>
        <v>#N/A</v>
      </c>
      <c r="E747" s="110" t="e">
        <f>VLOOKUP($B747,'Sledovanie čerpania rozpočtu'!$1:$1048576,3,0)</f>
        <v>#N/A</v>
      </c>
      <c r="F747" s="106"/>
      <c r="G747" s="107"/>
      <c r="H747" s="102"/>
      <c r="I747" s="102"/>
      <c r="J747" s="13">
        <f t="shared" si="13"/>
        <v>0</v>
      </c>
    </row>
    <row r="748" spans="1:10" x14ac:dyDescent="0.25">
      <c r="A748" s="105"/>
      <c r="B748" s="108"/>
      <c r="C748" s="109" t="e">
        <f>VLOOKUP($B748,'Sledovanie čerpania rozpočtu'!$1:$1048576,2,0)</f>
        <v>#N/A</v>
      </c>
      <c r="D748" s="110" t="e">
        <f>VLOOKUP($B748,'Sledovanie čerpania rozpočtu'!$1:$1048576,4,0)</f>
        <v>#N/A</v>
      </c>
      <c r="E748" s="110" t="e">
        <f>VLOOKUP($B748,'Sledovanie čerpania rozpočtu'!$1:$1048576,3,0)</f>
        <v>#N/A</v>
      </c>
      <c r="F748" s="106"/>
      <c r="G748" s="107"/>
      <c r="H748" s="102"/>
      <c r="I748" s="102"/>
      <c r="J748" s="13">
        <f t="shared" si="13"/>
        <v>0</v>
      </c>
    </row>
    <row r="749" spans="1:10" x14ac:dyDescent="0.25">
      <c r="A749" s="105"/>
      <c r="B749" s="108"/>
      <c r="C749" s="109" t="e">
        <f>VLOOKUP($B749,'Sledovanie čerpania rozpočtu'!$1:$1048576,2,0)</f>
        <v>#N/A</v>
      </c>
      <c r="D749" s="110" t="e">
        <f>VLOOKUP($B749,'Sledovanie čerpania rozpočtu'!$1:$1048576,4,0)</f>
        <v>#N/A</v>
      </c>
      <c r="E749" s="110" t="e">
        <f>VLOOKUP($B749,'Sledovanie čerpania rozpočtu'!$1:$1048576,3,0)</f>
        <v>#N/A</v>
      </c>
      <c r="F749" s="106"/>
      <c r="G749" s="107"/>
      <c r="H749" s="102"/>
      <c r="I749" s="102"/>
      <c r="J749" s="13">
        <f t="shared" si="13"/>
        <v>0</v>
      </c>
    </row>
    <row r="750" spans="1:10" x14ac:dyDescent="0.25">
      <c r="A750" s="105"/>
      <c r="B750" s="108"/>
      <c r="C750" s="109" t="e">
        <f>VLOOKUP($B750,'Sledovanie čerpania rozpočtu'!$1:$1048576,2,0)</f>
        <v>#N/A</v>
      </c>
      <c r="D750" s="110" t="e">
        <f>VLOOKUP($B750,'Sledovanie čerpania rozpočtu'!$1:$1048576,4,0)</f>
        <v>#N/A</v>
      </c>
      <c r="E750" s="110" t="e">
        <f>VLOOKUP($B750,'Sledovanie čerpania rozpočtu'!$1:$1048576,3,0)</f>
        <v>#N/A</v>
      </c>
      <c r="F750" s="106"/>
      <c r="G750" s="107"/>
      <c r="H750" s="102"/>
      <c r="I750" s="102"/>
      <c r="J750" s="13">
        <f t="shared" si="13"/>
        <v>0</v>
      </c>
    </row>
    <row r="751" spans="1:10" x14ac:dyDescent="0.25">
      <c r="A751" s="105"/>
      <c r="B751" s="108"/>
      <c r="C751" s="109" t="e">
        <f>VLOOKUP($B751,'Sledovanie čerpania rozpočtu'!$1:$1048576,2,0)</f>
        <v>#N/A</v>
      </c>
      <c r="D751" s="110" t="e">
        <f>VLOOKUP($B751,'Sledovanie čerpania rozpočtu'!$1:$1048576,4,0)</f>
        <v>#N/A</v>
      </c>
      <c r="E751" s="110" t="e">
        <f>VLOOKUP($B751,'Sledovanie čerpania rozpočtu'!$1:$1048576,3,0)</f>
        <v>#N/A</v>
      </c>
      <c r="F751" s="106"/>
      <c r="G751" s="107"/>
      <c r="H751" s="102"/>
      <c r="I751" s="102"/>
      <c r="J751" s="13">
        <f t="shared" si="13"/>
        <v>0</v>
      </c>
    </row>
    <row r="752" spans="1:10" x14ac:dyDescent="0.25">
      <c r="A752" s="105"/>
      <c r="B752" s="108"/>
      <c r="C752" s="109" t="e">
        <f>VLOOKUP($B752,'Sledovanie čerpania rozpočtu'!$1:$1048576,2,0)</f>
        <v>#N/A</v>
      </c>
      <c r="D752" s="110" t="e">
        <f>VLOOKUP($B752,'Sledovanie čerpania rozpočtu'!$1:$1048576,4,0)</f>
        <v>#N/A</v>
      </c>
      <c r="E752" s="110" t="e">
        <f>VLOOKUP($B752,'Sledovanie čerpania rozpočtu'!$1:$1048576,3,0)</f>
        <v>#N/A</v>
      </c>
      <c r="F752" s="106"/>
      <c r="G752" s="107"/>
      <c r="H752" s="102"/>
      <c r="I752" s="102"/>
      <c r="J752" s="13">
        <f t="shared" si="13"/>
        <v>0</v>
      </c>
    </row>
    <row r="753" spans="1:10" x14ac:dyDescent="0.25">
      <c r="A753" s="105"/>
      <c r="B753" s="108"/>
      <c r="C753" s="109" t="e">
        <f>VLOOKUP($B753,'Sledovanie čerpania rozpočtu'!$1:$1048576,2,0)</f>
        <v>#N/A</v>
      </c>
      <c r="D753" s="110" t="e">
        <f>VLOOKUP($B753,'Sledovanie čerpania rozpočtu'!$1:$1048576,4,0)</f>
        <v>#N/A</v>
      </c>
      <c r="E753" s="110" t="e">
        <f>VLOOKUP($B753,'Sledovanie čerpania rozpočtu'!$1:$1048576,3,0)</f>
        <v>#N/A</v>
      </c>
      <c r="F753" s="106"/>
      <c r="G753" s="107"/>
      <c r="H753" s="102"/>
      <c r="I753" s="102"/>
      <c r="J753" s="13">
        <f t="shared" si="13"/>
        <v>0</v>
      </c>
    </row>
    <row r="754" spans="1:10" x14ac:dyDescent="0.25">
      <c r="A754" s="105"/>
      <c r="B754" s="108"/>
      <c r="C754" s="109" t="e">
        <f>VLOOKUP($B754,'Sledovanie čerpania rozpočtu'!$1:$1048576,2,0)</f>
        <v>#N/A</v>
      </c>
      <c r="D754" s="110" t="e">
        <f>VLOOKUP($B754,'Sledovanie čerpania rozpočtu'!$1:$1048576,4,0)</f>
        <v>#N/A</v>
      </c>
      <c r="E754" s="110" t="e">
        <f>VLOOKUP($B754,'Sledovanie čerpania rozpočtu'!$1:$1048576,3,0)</f>
        <v>#N/A</v>
      </c>
      <c r="F754" s="106"/>
      <c r="G754" s="107"/>
      <c r="H754" s="102"/>
      <c r="I754" s="102"/>
      <c r="J754" s="13">
        <f t="shared" si="13"/>
        <v>0</v>
      </c>
    </row>
    <row r="755" spans="1:10" x14ac:dyDescent="0.25">
      <c r="A755" s="105"/>
      <c r="B755" s="108"/>
      <c r="C755" s="109" t="e">
        <f>VLOOKUP($B755,'Sledovanie čerpania rozpočtu'!$1:$1048576,2,0)</f>
        <v>#N/A</v>
      </c>
      <c r="D755" s="110" t="e">
        <f>VLOOKUP($B755,'Sledovanie čerpania rozpočtu'!$1:$1048576,4,0)</f>
        <v>#N/A</v>
      </c>
      <c r="E755" s="110" t="e">
        <f>VLOOKUP($B755,'Sledovanie čerpania rozpočtu'!$1:$1048576,3,0)</f>
        <v>#N/A</v>
      </c>
      <c r="F755" s="106"/>
      <c r="G755" s="107"/>
      <c r="H755" s="102"/>
      <c r="I755" s="102"/>
      <c r="J755" s="13">
        <f t="shared" si="13"/>
        <v>0</v>
      </c>
    </row>
    <row r="756" spans="1:10" x14ac:dyDescent="0.25">
      <c r="A756" s="105"/>
      <c r="B756" s="108"/>
      <c r="C756" s="109" t="e">
        <f>VLOOKUP($B756,'Sledovanie čerpania rozpočtu'!$1:$1048576,2,0)</f>
        <v>#N/A</v>
      </c>
      <c r="D756" s="110" t="e">
        <f>VLOOKUP($B756,'Sledovanie čerpania rozpočtu'!$1:$1048576,4,0)</f>
        <v>#N/A</v>
      </c>
      <c r="E756" s="110" t="e">
        <f>VLOOKUP($B756,'Sledovanie čerpania rozpočtu'!$1:$1048576,3,0)</f>
        <v>#N/A</v>
      </c>
      <c r="F756" s="106"/>
      <c r="G756" s="107"/>
      <c r="H756" s="102"/>
      <c r="I756" s="102"/>
      <c r="J756" s="13">
        <f t="shared" si="13"/>
        <v>0</v>
      </c>
    </row>
    <row r="757" spans="1:10" x14ac:dyDescent="0.25">
      <c r="A757" s="105"/>
      <c r="B757" s="108"/>
      <c r="C757" s="109" t="e">
        <f>VLOOKUP($B757,'Sledovanie čerpania rozpočtu'!$1:$1048576,2,0)</f>
        <v>#N/A</v>
      </c>
      <c r="D757" s="110" t="e">
        <f>VLOOKUP($B757,'Sledovanie čerpania rozpočtu'!$1:$1048576,4,0)</f>
        <v>#N/A</v>
      </c>
      <c r="E757" s="110" t="e">
        <f>VLOOKUP($B757,'Sledovanie čerpania rozpočtu'!$1:$1048576,3,0)</f>
        <v>#N/A</v>
      </c>
      <c r="F757" s="106"/>
      <c r="G757" s="107"/>
      <c r="H757" s="102"/>
      <c r="I757" s="102"/>
      <c r="J757" s="13">
        <f t="shared" si="13"/>
        <v>0</v>
      </c>
    </row>
    <row r="758" spans="1:10" x14ac:dyDescent="0.25">
      <c r="A758" s="105"/>
      <c r="B758" s="108"/>
      <c r="C758" s="109" t="e">
        <f>VLOOKUP($B758,'Sledovanie čerpania rozpočtu'!$1:$1048576,2,0)</f>
        <v>#N/A</v>
      </c>
      <c r="D758" s="110" t="e">
        <f>VLOOKUP($B758,'Sledovanie čerpania rozpočtu'!$1:$1048576,4,0)</f>
        <v>#N/A</v>
      </c>
      <c r="E758" s="110" t="e">
        <f>VLOOKUP($B758,'Sledovanie čerpania rozpočtu'!$1:$1048576,3,0)</f>
        <v>#N/A</v>
      </c>
      <c r="F758" s="106"/>
      <c r="G758" s="107"/>
      <c r="H758" s="102"/>
      <c r="I758" s="102"/>
      <c r="J758" s="13">
        <f t="shared" si="13"/>
        <v>0</v>
      </c>
    </row>
    <row r="759" spans="1:10" x14ac:dyDescent="0.25">
      <c r="A759" s="105"/>
      <c r="B759" s="108"/>
      <c r="C759" s="109" t="e">
        <f>VLOOKUP($B759,'Sledovanie čerpania rozpočtu'!$1:$1048576,2,0)</f>
        <v>#N/A</v>
      </c>
      <c r="D759" s="110" t="e">
        <f>VLOOKUP($B759,'Sledovanie čerpania rozpočtu'!$1:$1048576,4,0)</f>
        <v>#N/A</v>
      </c>
      <c r="E759" s="110" t="e">
        <f>VLOOKUP($B759,'Sledovanie čerpania rozpočtu'!$1:$1048576,3,0)</f>
        <v>#N/A</v>
      </c>
      <c r="F759" s="106"/>
      <c r="G759" s="107"/>
      <c r="H759" s="102"/>
      <c r="I759" s="102"/>
      <c r="J759" s="13">
        <f t="shared" si="13"/>
        <v>0</v>
      </c>
    </row>
    <row r="760" spans="1:10" x14ac:dyDescent="0.25">
      <c r="A760" s="105"/>
      <c r="B760" s="108"/>
      <c r="C760" s="109" t="e">
        <f>VLOOKUP($B760,'Sledovanie čerpania rozpočtu'!$1:$1048576,2,0)</f>
        <v>#N/A</v>
      </c>
      <c r="D760" s="110" t="e">
        <f>VLOOKUP($B760,'Sledovanie čerpania rozpočtu'!$1:$1048576,4,0)</f>
        <v>#N/A</v>
      </c>
      <c r="E760" s="110" t="e">
        <f>VLOOKUP($B760,'Sledovanie čerpania rozpočtu'!$1:$1048576,3,0)</f>
        <v>#N/A</v>
      </c>
      <c r="F760" s="106"/>
      <c r="G760" s="107"/>
      <c r="H760" s="102"/>
      <c r="I760" s="102"/>
      <c r="J760" s="13">
        <f t="shared" si="13"/>
        <v>0</v>
      </c>
    </row>
    <row r="761" spans="1:10" x14ac:dyDescent="0.25">
      <c r="A761" s="105"/>
      <c r="B761" s="108"/>
      <c r="C761" s="109" t="e">
        <f>VLOOKUP($B761,'Sledovanie čerpania rozpočtu'!$1:$1048576,2,0)</f>
        <v>#N/A</v>
      </c>
      <c r="D761" s="110" t="e">
        <f>VLOOKUP($B761,'Sledovanie čerpania rozpočtu'!$1:$1048576,4,0)</f>
        <v>#N/A</v>
      </c>
      <c r="E761" s="110" t="e">
        <f>VLOOKUP($B761,'Sledovanie čerpania rozpočtu'!$1:$1048576,3,0)</f>
        <v>#N/A</v>
      </c>
      <c r="F761" s="106"/>
      <c r="G761" s="107"/>
      <c r="H761" s="102"/>
      <c r="I761" s="102"/>
      <c r="J761" s="13">
        <f t="shared" si="13"/>
        <v>0</v>
      </c>
    </row>
    <row r="762" spans="1:10" x14ac:dyDescent="0.25">
      <c r="A762" s="105"/>
      <c r="B762" s="108"/>
      <c r="C762" s="109" t="e">
        <f>VLOOKUP($B762,'Sledovanie čerpania rozpočtu'!$1:$1048576,2,0)</f>
        <v>#N/A</v>
      </c>
      <c r="D762" s="110" t="e">
        <f>VLOOKUP($B762,'Sledovanie čerpania rozpočtu'!$1:$1048576,4,0)</f>
        <v>#N/A</v>
      </c>
      <c r="E762" s="110" t="e">
        <f>VLOOKUP($B762,'Sledovanie čerpania rozpočtu'!$1:$1048576,3,0)</f>
        <v>#N/A</v>
      </c>
      <c r="F762" s="106"/>
      <c r="G762" s="107"/>
      <c r="H762" s="102"/>
      <c r="I762" s="102"/>
      <c r="J762" s="13">
        <f t="shared" si="13"/>
        <v>0</v>
      </c>
    </row>
    <row r="763" spans="1:10" x14ac:dyDescent="0.25">
      <c r="A763" s="105"/>
      <c r="B763" s="108"/>
      <c r="C763" s="109" t="e">
        <f>VLOOKUP($B763,'Sledovanie čerpania rozpočtu'!$1:$1048576,2,0)</f>
        <v>#N/A</v>
      </c>
      <c r="D763" s="110" t="e">
        <f>VLOOKUP($B763,'Sledovanie čerpania rozpočtu'!$1:$1048576,4,0)</f>
        <v>#N/A</v>
      </c>
      <c r="E763" s="110" t="e">
        <f>VLOOKUP($B763,'Sledovanie čerpania rozpočtu'!$1:$1048576,3,0)</f>
        <v>#N/A</v>
      </c>
      <c r="F763" s="106"/>
      <c r="G763" s="107"/>
      <c r="H763" s="102"/>
      <c r="I763" s="102"/>
      <c r="J763" s="13">
        <f t="shared" si="13"/>
        <v>0</v>
      </c>
    </row>
    <row r="764" spans="1:10" x14ac:dyDescent="0.25">
      <c r="A764" s="105"/>
      <c r="B764" s="108"/>
      <c r="C764" s="109" t="e">
        <f>VLOOKUP($B764,'Sledovanie čerpania rozpočtu'!$1:$1048576,2,0)</f>
        <v>#N/A</v>
      </c>
      <c r="D764" s="110" t="e">
        <f>VLOOKUP($B764,'Sledovanie čerpania rozpočtu'!$1:$1048576,4,0)</f>
        <v>#N/A</v>
      </c>
      <c r="E764" s="110" t="e">
        <f>VLOOKUP($B764,'Sledovanie čerpania rozpočtu'!$1:$1048576,3,0)</f>
        <v>#N/A</v>
      </c>
      <c r="F764" s="106"/>
      <c r="G764" s="107"/>
      <c r="H764" s="102"/>
      <c r="I764" s="102"/>
      <c r="J764" s="13">
        <f t="shared" si="13"/>
        <v>0</v>
      </c>
    </row>
    <row r="765" spans="1:10" x14ac:dyDescent="0.25">
      <c r="A765" s="105"/>
      <c r="B765" s="108"/>
      <c r="C765" s="109" t="e">
        <f>VLOOKUP($B765,'Sledovanie čerpania rozpočtu'!$1:$1048576,2,0)</f>
        <v>#N/A</v>
      </c>
      <c r="D765" s="110" t="e">
        <f>VLOOKUP($B765,'Sledovanie čerpania rozpočtu'!$1:$1048576,4,0)</f>
        <v>#N/A</v>
      </c>
      <c r="E765" s="110" t="e">
        <f>VLOOKUP($B765,'Sledovanie čerpania rozpočtu'!$1:$1048576,3,0)</f>
        <v>#N/A</v>
      </c>
      <c r="F765" s="106"/>
      <c r="G765" s="107"/>
      <c r="H765" s="102"/>
      <c r="I765" s="102"/>
      <c r="J765" s="13">
        <f t="shared" si="13"/>
        <v>0</v>
      </c>
    </row>
    <row r="766" spans="1:10" x14ac:dyDescent="0.25">
      <c r="A766" s="105"/>
      <c r="B766" s="108"/>
      <c r="C766" s="109" t="e">
        <f>VLOOKUP($B766,'Sledovanie čerpania rozpočtu'!$1:$1048576,2,0)</f>
        <v>#N/A</v>
      </c>
      <c r="D766" s="110" t="e">
        <f>VLOOKUP($B766,'Sledovanie čerpania rozpočtu'!$1:$1048576,4,0)</f>
        <v>#N/A</v>
      </c>
      <c r="E766" s="110" t="e">
        <f>VLOOKUP($B766,'Sledovanie čerpania rozpočtu'!$1:$1048576,3,0)</f>
        <v>#N/A</v>
      </c>
      <c r="F766" s="106"/>
      <c r="G766" s="107"/>
      <c r="H766" s="102"/>
      <c r="I766" s="102"/>
      <c r="J766" s="13">
        <f t="shared" si="13"/>
        <v>0</v>
      </c>
    </row>
    <row r="767" spans="1:10" x14ac:dyDescent="0.25">
      <c r="A767" s="105"/>
      <c r="B767" s="108"/>
      <c r="C767" s="109" t="e">
        <f>VLOOKUP($B767,'Sledovanie čerpania rozpočtu'!$1:$1048576,2,0)</f>
        <v>#N/A</v>
      </c>
      <c r="D767" s="110" t="e">
        <f>VLOOKUP($B767,'Sledovanie čerpania rozpočtu'!$1:$1048576,4,0)</f>
        <v>#N/A</v>
      </c>
      <c r="E767" s="110" t="e">
        <f>VLOOKUP($B767,'Sledovanie čerpania rozpočtu'!$1:$1048576,3,0)</f>
        <v>#N/A</v>
      </c>
      <c r="F767" s="106"/>
      <c r="G767" s="107"/>
      <c r="H767" s="102"/>
      <c r="I767" s="102"/>
      <c r="J767" s="13">
        <f t="shared" si="13"/>
        <v>0</v>
      </c>
    </row>
    <row r="768" spans="1:10" x14ac:dyDescent="0.25">
      <c r="A768" s="105"/>
      <c r="B768" s="108"/>
      <c r="C768" s="109" t="e">
        <f>VLOOKUP($B768,'Sledovanie čerpania rozpočtu'!$1:$1048576,2,0)</f>
        <v>#N/A</v>
      </c>
      <c r="D768" s="110" t="e">
        <f>VLOOKUP($B768,'Sledovanie čerpania rozpočtu'!$1:$1048576,4,0)</f>
        <v>#N/A</v>
      </c>
      <c r="E768" s="110" t="e">
        <f>VLOOKUP($B768,'Sledovanie čerpania rozpočtu'!$1:$1048576,3,0)</f>
        <v>#N/A</v>
      </c>
      <c r="F768" s="106"/>
      <c r="G768" s="107"/>
      <c r="H768" s="102"/>
      <c r="I768" s="102"/>
      <c r="J768" s="13">
        <f t="shared" si="13"/>
        <v>0</v>
      </c>
    </row>
    <row r="769" spans="1:10" x14ac:dyDescent="0.25">
      <c r="A769" s="105"/>
      <c r="B769" s="108"/>
      <c r="C769" s="109" t="e">
        <f>VLOOKUP($B769,'Sledovanie čerpania rozpočtu'!$1:$1048576,2,0)</f>
        <v>#N/A</v>
      </c>
      <c r="D769" s="110" t="e">
        <f>VLOOKUP($B769,'Sledovanie čerpania rozpočtu'!$1:$1048576,4,0)</f>
        <v>#N/A</v>
      </c>
      <c r="E769" s="110" t="e">
        <f>VLOOKUP($B769,'Sledovanie čerpania rozpočtu'!$1:$1048576,3,0)</f>
        <v>#N/A</v>
      </c>
      <c r="F769" s="106"/>
      <c r="G769" s="107"/>
      <c r="H769" s="102"/>
      <c r="I769" s="102"/>
      <c r="J769" s="13">
        <f t="shared" si="13"/>
        <v>0</v>
      </c>
    </row>
    <row r="770" spans="1:10" x14ac:dyDescent="0.25">
      <c r="A770" s="105"/>
      <c r="B770" s="108"/>
      <c r="C770" s="109" t="e">
        <f>VLOOKUP($B770,'Sledovanie čerpania rozpočtu'!$1:$1048576,2,0)</f>
        <v>#N/A</v>
      </c>
      <c r="D770" s="110" t="e">
        <f>VLOOKUP($B770,'Sledovanie čerpania rozpočtu'!$1:$1048576,4,0)</f>
        <v>#N/A</v>
      </c>
      <c r="E770" s="110" t="e">
        <f>VLOOKUP($B770,'Sledovanie čerpania rozpočtu'!$1:$1048576,3,0)</f>
        <v>#N/A</v>
      </c>
      <c r="F770" s="106"/>
      <c r="G770" s="107"/>
      <c r="H770" s="102"/>
      <c r="I770" s="102"/>
      <c r="J770" s="13">
        <f t="shared" si="13"/>
        <v>0</v>
      </c>
    </row>
    <row r="771" spans="1:10" x14ac:dyDescent="0.25">
      <c r="A771" s="105"/>
      <c r="B771" s="108"/>
      <c r="C771" s="109" t="e">
        <f>VLOOKUP($B771,'Sledovanie čerpania rozpočtu'!$1:$1048576,2,0)</f>
        <v>#N/A</v>
      </c>
      <c r="D771" s="110" t="e">
        <f>VLOOKUP($B771,'Sledovanie čerpania rozpočtu'!$1:$1048576,4,0)</f>
        <v>#N/A</v>
      </c>
      <c r="E771" s="110" t="e">
        <f>VLOOKUP($B771,'Sledovanie čerpania rozpočtu'!$1:$1048576,3,0)</f>
        <v>#N/A</v>
      </c>
      <c r="F771" s="106"/>
      <c r="G771" s="107"/>
      <c r="H771" s="102"/>
      <c r="I771" s="102"/>
      <c r="J771" s="13">
        <f t="shared" ref="J771:J834" si="14">F771-G771</f>
        <v>0</v>
      </c>
    </row>
    <row r="772" spans="1:10" x14ac:dyDescent="0.25">
      <c r="A772" s="105"/>
      <c r="B772" s="108"/>
      <c r="C772" s="109" t="e">
        <f>VLOOKUP($B772,'Sledovanie čerpania rozpočtu'!$1:$1048576,2,0)</f>
        <v>#N/A</v>
      </c>
      <c r="D772" s="110" t="e">
        <f>VLOOKUP($B772,'Sledovanie čerpania rozpočtu'!$1:$1048576,4,0)</f>
        <v>#N/A</v>
      </c>
      <c r="E772" s="110" t="e">
        <f>VLOOKUP($B772,'Sledovanie čerpania rozpočtu'!$1:$1048576,3,0)</f>
        <v>#N/A</v>
      </c>
      <c r="F772" s="106"/>
      <c r="G772" s="107"/>
      <c r="H772" s="102"/>
      <c r="I772" s="102"/>
      <c r="J772" s="13">
        <f t="shared" si="14"/>
        <v>0</v>
      </c>
    </row>
    <row r="773" spans="1:10" x14ac:dyDescent="0.25">
      <c r="A773" s="105"/>
      <c r="B773" s="108"/>
      <c r="C773" s="109" t="e">
        <f>VLOOKUP($B773,'Sledovanie čerpania rozpočtu'!$1:$1048576,2,0)</f>
        <v>#N/A</v>
      </c>
      <c r="D773" s="110" t="e">
        <f>VLOOKUP($B773,'Sledovanie čerpania rozpočtu'!$1:$1048576,4,0)</f>
        <v>#N/A</v>
      </c>
      <c r="E773" s="110" t="e">
        <f>VLOOKUP($B773,'Sledovanie čerpania rozpočtu'!$1:$1048576,3,0)</f>
        <v>#N/A</v>
      </c>
      <c r="F773" s="106"/>
      <c r="G773" s="107"/>
      <c r="H773" s="102"/>
      <c r="I773" s="102"/>
      <c r="J773" s="13">
        <f t="shared" si="14"/>
        <v>0</v>
      </c>
    </row>
    <row r="774" spans="1:10" x14ac:dyDescent="0.25">
      <c r="A774" s="105"/>
      <c r="B774" s="108"/>
      <c r="C774" s="109" t="e">
        <f>VLOOKUP($B774,'Sledovanie čerpania rozpočtu'!$1:$1048576,2,0)</f>
        <v>#N/A</v>
      </c>
      <c r="D774" s="110" t="e">
        <f>VLOOKUP($B774,'Sledovanie čerpania rozpočtu'!$1:$1048576,4,0)</f>
        <v>#N/A</v>
      </c>
      <c r="E774" s="110" t="e">
        <f>VLOOKUP($B774,'Sledovanie čerpania rozpočtu'!$1:$1048576,3,0)</f>
        <v>#N/A</v>
      </c>
      <c r="F774" s="106"/>
      <c r="G774" s="107"/>
      <c r="H774" s="102"/>
      <c r="I774" s="102"/>
      <c r="J774" s="13">
        <f t="shared" si="14"/>
        <v>0</v>
      </c>
    </row>
    <row r="775" spans="1:10" x14ac:dyDescent="0.25">
      <c r="A775" s="105"/>
      <c r="B775" s="108"/>
      <c r="C775" s="109" t="e">
        <f>VLOOKUP($B775,'Sledovanie čerpania rozpočtu'!$1:$1048576,2,0)</f>
        <v>#N/A</v>
      </c>
      <c r="D775" s="110" t="e">
        <f>VLOOKUP($B775,'Sledovanie čerpania rozpočtu'!$1:$1048576,4,0)</f>
        <v>#N/A</v>
      </c>
      <c r="E775" s="110" t="e">
        <f>VLOOKUP($B775,'Sledovanie čerpania rozpočtu'!$1:$1048576,3,0)</f>
        <v>#N/A</v>
      </c>
      <c r="F775" s="106"/>
      <c r="G775" s="107"/>
      <c r="H775" s="102"/>
      <c r="I775" s="102"/>
      <c r="J775" s="13">
        <f t="shared" si="14"/>
        <v>0</v>
      </c>
    </row>
    <row r="776" spans="1:10" x14ac:dyDescent="0.25">
      <c r="A776" s="105"/>
      <c r="B776" s="108"/>
      <c r="C776" s="109" t="e">
        <f>VLOOKUP($B776,'Sledovanie čerpania rozpočtu'!$1:$1048576,2,0)</f>
        <v>#N/A</v>
      </c>
      <c r="D776" s="110" t="e">
        <f>VLOOKUP($B776,'Sledovanie čerpania rozpočtu'!$1:$1048576,4,0)</f>
        <v>#N/A</v>
      </c>
      <c r="E776" s="110" t="e">
        <f>VLOOKUP($B776,'Sledovanie čerpania rozpočtu'!$1:$1048576,3,0)</f>
        <v>#N/A</v>
      </c>
      <c r="F776" s="106"/>
      <c r="G776" s="107"/>
      <c r="H776" s="102"/>
      <c r="I776" s="102"/>
      <c r="J776" s="13">
        <f t="shared" si="14"/>
        <v>0</v>
      </c>
    </row>
    <row r="777" spans="1:10" x14ac:dyDescent="0.25">
      <c r="A777" s="105"/>
      <c r="B777" s="108"/>
      <c r="C777" s="109" t="e">
        <f>VLOOKUP($B777,'Sledovanie čerpania rozpočtu'!$1:$1048576,2,0)</f>
        <v>#N/A</v>
      </c>
      <c r="D777" s="110" t="e">
        <f>VLOOKUP($B777,'Sledovanie čerpania rozpočtu'!$1:$1048576,4,0)</f>
        <v>#N/A</v>
      </c>
      <c r="E777" s="110" t="e">
        <f>VLOOKUP($B777,'Sledovanie čerpania rozpočtu'!$1:$1048576,3,0)</f>
        <v>#N/A</v>
      </c>
      <c r="F777" s="106"/>
      <c r="G777" s="107"/>
      <c r="H777" s="102"/>
      <c r="I777" s="102"/>
      <c r="J777" s="13">
        <f t="shared" si="14"/>
        <v>0</v>
      </c>
    </row>
    <row r="778" spans="1:10" x14ac:dyDescent="0.25">
      <c r="A778" s="105"/>
      <c r="B778" s="108"/>
      <c r="C778" s="109" t="e">
        <f>VLOOKUP($B778,'Sledovanie čerpania rozpočtu'!$1:$1048576,2,0)</f>
        <v>#N/A</v>
      </c>
      <c r="D778" s="110" t="e">
        <f>VLOOKUP($B778,'Sledovanie čerpania rozpočtu'!$1:$1048576,4,0)</f>
        <v>#N/A</v>
      </c>
      <c r="E778" s="110" t="e">
        <f>VLOOKUP($B778,'Sledovanie čerpania rozpočtu'!$1:$1048576,3,0)</f>
        <v>#N/A</v>
      </c>
      <c r="F778" s="106"/>
      <c r="G778" s="107"/>
      <c r="H778" s="102"/>
      <c r="I778" s="102"/>
      <c r="J778" s="13">
        <f t="shared" si="14"/>
        <v>0</v>
      </c>
    </row>
    <row r="779" spans="1:10" x14ac:dyDescent="0.25">
      <c r="A779" s="105"/>
      <c r="B779" s="108"/>
      <c r="C779" s="109" t="e">
        <f>VLOOKUP($B779,'Sledovanie čerpania rozpočtu'!$1:$1048576,2,0)</f>
        <v>#N/A</v>
      </c>
      <c r="D779" s="110" t="e">
        <f>VLOOKUP($B779,'Sledovanie čerpania rozpočtu'!$1:$1048576,4,0)</f>
        <v>#N/A</v>
      </c>
      <c r="E779" s="110" t="e">
        <f>VLOOKUP($B779,'Sledovanie čerpania rozpočtu'!$1:$1048576,3,0)</f>
        <v>#N/A</v>
      </c>
      <c r="F779" s="106"/>
      <c r="G779" s="107"/>
      <c r="H779" s="102"/>
      <c r="I779" s="102"/>
      <c r="J779" s="13">
        <f t="shared" si="14"/>
        <v>0</v>
      </c>
    </row>
    <row r="780" spans="1:10" x14ac:dyDescent="0.25">
      <c r="A780" s="105"/>
      <c r="B780" s="108"/>
      <c r="C780" s="109" t="e">
        <f>VLOOKUP($B780,'Sledovanie čerpania rozpočtu'!$1:$1048576,2,0)</f>
        <v>#N/A</v>
      </c>
      <c r="D780" s="110" t="e">
        <f>VLOOKUP($B780,'Sledovanie čerpania rozpočtu'!$1:$1048576,4,0)</f>
        <v>#N/A</v>
      </c>
      <c r="E780" s="110" t="e">
        <f>VLOOKUP($B780,'Sledovanie čerpania rozpočtu'!$1:$1048576,3,0)</f>
        <v>#N/A</v>
      </c>
      <c r="F780" s="106"/>
      <c r="G780" s="107"/>
      <c r="H780" s="102"/>
      <c r="I780" s="102"/>
      <c r="J780" s="13">
        <f t="shared" si="14"/>
        <v>0</v>
      </c>
    </row>
    <row r="781" spans="1:10" x14ac:dyDescent="0.25">
      <c r="A781" s="105"/>
      <c r="B781" s="108"/>
      <c r="C781" s="109" t="e">
        <f>VLOOKUP($B781,'Sledovanie čerpania rozpočtu'!$1:$1048576,2,0)</f>
        <v>#N/A</v>
      </c>
      <c r="D781" s="110" t="e">
        <f>VLOOKUP($B781,'Sledovanie čerpania rozpočtu'!$1:$1048576,4,0)</f>
        <v>#N/A</v>
      </c>
      <c r="E781" s="110" t="e">
        <f>VLOOKUP($B781,'Sledovanie čerpania rozpočtu'!$1:$1048576,3,0)</f>
        <v>#N/A</v>
      </c>
      <c r="F781" s="106"/>
      <c r="G781" s="107"/>
      <c r="H781" s="102"/>
      <c r="I781" s="102"/>
      <c r="J781" s="13">
        <f t="shared" si="14"/>
        <v>0</v>
      </c>
    </row>
    <row r="782" spans="1:10" x14ac:dyDescent="0.25">
      <c r="A782" s="105"/>
      <c r="B782" s="108"/>
      <c r="C782" s="109" t="e">
        <f>VLOOKUP($B782,'Sledovanie čerpania rozpočtu'!$1:$1048576,2,0)</f>
        <v>#N/A</v>
      </c>
      <c r="D782" s="110" t="e">
        <f>VLOOKUP($B782,'Sledovanie čerpania rozpočtu'!$1:$1048576,4,0)</f>
        <v>#N/A</v>
      </c>
      <c r="E782" s="110" t="e">
        <f>VLOOKUP($B782,'Sledovanie čerpania rozpočtu'!$1:$1048576,3,0)</f>
        <v>#N/A</v>
      </c>
      <c r="F782" s="106"/>
      <c r="G782" s="107"/>
      <c r="H782" s="102"/>
      <c r="I782" s="102"/>
      <c r="J782" s="13">
        <f t="shared" si="14"/>
        <v>0</v>
      </c>
    </row>
    <row r="783" spans="1:10" x14ac:dyDescent="0.25">
      <c r="A783" s="105"/>
      <c r="B783" s="108"/>
      <c r="C783" s="109" t="e">
        <f>VLOOKUP($B783,'Sledovanie čerpania rozpočtu'!$1:$1048576,2,0)</f>
        <v>#N/A</v>
      </c>
      <c r="D783" s="110" t="e">
        <f>VLOOKUP($B783,'Sledovanie čerpania rozpočtu'!$1:$1048576,4,0)</f>
        <v>#N/A</v>
      </c>
      <c r="E783" s="110" t="e">
        <f>VLOOKUP($B783,'Sledovanie čerpania rozpočtu'!$1:$1048576,3,0)</f>
        <v>#N/A</v>
      </c>
      <c r="F783" s="106"/>
      <c r="G783" s="107"/>
      <c r="H783" s="102"/>
      <c r="I783" s="102"/>
      <c r="J783" s="13">
        <f t="shared" si="14"/>
        <v>0</v>
      </c>
    </row>
    <row r="784" spans="1:10" x14ac:dyDescent="0.25">
      <c r="A784" s="105"/>
      <c r="B784" s="108"/>
      <c r="C784" s="109" t="e">
        <f>VLOOKUP($B784,'Sledovanie čerpania rozpočtu'!$1:$1048576,2,0)</f>
        <v>#N/A</v>
      </c>
      <c r="D784" s="110" t="e">
        <f>VLOOKUP($B784,'Sledovanie čerpania rozpočtu'!$1:$1048576,4,0)</f>
        <v>#N/A</v>
      </c>
      <c r="E784" s="110" t="e">
        <f>VLOOKUP($B784,'Sledovanie čerpania rozpočtu'!$1:$1048576,3,0)</f>
        <v>#N/A</v>
      </c>
      <c r="F784" s="106"/>
      <c r="G784" s="107"/>
      <c r="H784" s="102"/>
      <c r="I784" s="102"/>
      <c r="J784" s="13">
        <f t="shared" si="14"/>
        <v>0</v>
      </c>
    </row>
    <row r="785" spans="1:10" x14ac:dyDescent="0.25">
      <c r="A785" s="105"/>
      <c r="B785" s="108"/>
      <c r="C785" s="109" t="e">
        <f>VLOOKUP($B785,'Sledovanie čerpania rozpočtu'!$1:$1048576,2,0)</f>
        <v>#N/A</v>
      </c>
      <c r="D785" s="110" t="e">
        <f>VLOOKUP($B785,'Sledovanie čerpania rozpočtu'!$1:$1048576,4,0)</f>
        <v>#N/A</v>
      </c>
      <c r="E785" s="110" t="e">
        <f>VLOOKUP($B785,'Sledovanie čerpania rozpočtu'!$1:$1048576,3,0)</f>
        <v>#N/A</v>
      </c>
      <c r="F785" s="106"/>
      <c r="G785" s="107"/>
      <c r="H785" s="102"/>
      <c r="I785" s="102"/>
      <c r="J785" s="13">
        <f t="shared" si="14"/>
        <v>0</v>
      </c>
    </row>
    <row r="786" spans="1:10" x14ac:dyDescent="0.25">
      <c r="A786" s="105"/>
      <c r="B786" s="108"/>
      <c r="C786" s="109" t="e">
        <f>VLOOKUP($B786,'Sledovanie čerpania rozpočtu'!$1:$1048576,2,0)</f>
        <v>#N/A</v>
      </c>
      <c r="D786" s="110" t="e">
        <f>VLOOKUP($B786,'Sledovanie čerpania rozpočtu'!$1:$1048576,4,0)</f>
        <v>#N/A</v>
      </c>
      <c r="E786" s="110" t="e">
        <f>VLOOKUP($B786,'Sledovanie čerpania rozpočtu'!$1:$1048576,3,0)</f>
        <v>#N/A</v>
      </c>
      <c r="F786" s="106"/>
      <c r="G786" s="107"/>
      <c r="H786" s="102"/>
      <c r="I786" s="102"/>
      <c r="J786" s="13">
        <f t="shared" si="14"/>
        <v>0</v>
      </c>
    </row>
    <row r="787" spans="1:10" x14ac:dyDescent="0.25">
      <c r="A787" s="105"/>
      <c r="B787" s="108"/>
      <c r="C787" s="109" t="e">
        <f>VLOOKUP($B787,'Sledovanie čerpania rozpočtu'!$1:$1048576,2,0)</f>
        <v>#N/A</v>
      </c>
      <c r="D787" s="110" t="e">
        <f>VLOOKUP($B787,'Sledovanie čerpania rozpočtu'!$1:$1048576,4,0)</f>
        <v>#N/A</v>
      </c>
      <c r="E787" s="110" t="e">
        <f>VLOOKUP($B787,'Sledovanie čerpania rozpočtu'!$1:$1048576,3,0)</f>
        <v>#N/A</v>
      </c>
      <c r="F787" s="106"/>
      <c r="G787" s="107"/>
      <c r="H787" s="102"/>
      <c r="I787" s="102"/>
      <c r="J787" s="13">
        <f t="shared" si="14"/>
        <v>0</v>
      </c>
    </row>
    <row r="788" spans="1:10" x14ac:dyDescent="0.25">
      <c r="A788" s="105"/>
      <c r="B788" s="108"/>
      <c r="C788" s="109" t="e">
        <f>VLOOKUP($B788,'Sledovanie čerpania rozpočtu'!$1:$1048576,2,0)</f>
        <v>#N/A</v>
      </c>
      <c r="D788" s="110" t="e">
        <f>VLOOKUP($B788,'Sledovanie čerpania rozpočtu'!$1:$1048576,4,0)</f>
        <v>#N/A</v>
      </c>
      <c r="E788" s="110" t="e">
        <f>VLOOKUP($B788,'Sledovanie čerpania rozpočtu'!$1:$1048576,3,0)</f>
        <v>#N/A</v>
      </c>
      <c r="F788" s="106"/>
      <c r="G788" s="107"/>
      <c r="H788" s="102"/>
      <c r="I788" s="102"/>
      <c r="J788" s="13">
        <f t="shared" si="14"/>
        <v>0</v>
      </c>
    </row>
    <row r="789" spans="1:10" x14ac:dyDescent="0.25">
      <c r="A789" s="105"/>
      <c r="B789" s="108"/>
      <c r="C789" s="109" t="e">
        <f>VLOOKUP($B789,'Sledovanie čerpania rozpočtu'!$1:$1048576,2,0)</f>
        <v>#N/A</v>
      </c>
      <c r="D789" s="110" t="e">
        <f>VLOOKUP($B789,'Sledovanie čerpania rozpočtu'!$1:$1048576,4,0)</f>
        <v>#N/A</v>
      </c>
      <c r="E789" s="110" t="e">
        <f>VLOOKUP($B789,'Sledovanie čerpania rozpočtu'!$1:$1048576,3,0)</f>
        <v>#N/A</v>
      </c>
      <c r="F789" s="106"/>
      <c r="G789" s="107"/>
      <c r="H789" s="102"/>
      <c r="I789" s="102"/>
      <c r="J789" s="13">
        <f t="shared" si="14"/>
        <v>0</v>
      </c>
    </row>
    <row r="790" spans="1:10" x14ac:dyDescent="0.25">
      <c r="A790" s="105"/>
      <c r="B790" s="108"/>
      <c r="C790" s="109" t="e">
        <f>VLOOKUP($B790,'Sledovanie čerpania rozpočtu'!$1:$1048576,2,0)</f>
        <v>#N/A</v>
      </c>
      <c r="D790" s="110" t="e">
        <f>VLOOKUP($B790,'Sledovanie čerpania rozpočtu'!$1:$1048576,4,0)</f>
        <v>#N/A</v>
      </c>
      <c r="E790" s="110" t="e">
        <f>VLOOKUP($B790,'Sledovanie čerpania rozpočtu'!$1:$1048576,3,0)</f>
        <v>#N/A</v>
      </c>
      <c r="F790" s="106"/>
      <c r="G790" s="107"/>
      <c r="H790" s="102"/>
      <c r="I790" s="102"/>
      <c r="J790" s="13">
        <f t="shared" si="14"/>
        <v>0</v>
      </c>
    </row>
    <row r="791" spans="1:10" x14ac:dyDescent="0.25">
      <c r="A791" s="105"/>
      <c r="B791" s="108"/>
      <c r="C791" s="109" t="e">
        <f>VLOOKUP($B791,'Sledovanie čerpania rozpočtu'!$1:$1048576,2,0)</f>
        <v>#N/A</v>
      </c>
      <c r="D791" s="110" t="e">
        <f>VLOOKUP($B791,'Sledovanie čerpania rozpočtu'!$1:$1048576,4,0)</f>
        <v>#N/A</v>
      </c>
      <c r="E791" s="110" t="e">
        <f>VLOOKUP($B791,'Sledovanie čerpania rozpočtu'!$1:$1048576,3,0)</f>
        <v>#N/A</v>
      </c>
      <c r="F791" s="106"/>
      <c r="G791" s="107"/>
      <c r="H791" s="102"/>
      <c r="I791" s="102"/>
      <c r="J791" s="13">
        <f t="shared" si="14"/>
        <v>0</v>
      </c>
    </row>
    <row r="792" spans="1:10" x14ac:dyDescent="0.25">
      <c r="A792" s="105"/>
      <c r="B792" s="108"/>
      <c r="C792" s="109" t="e">
        <f>VLOOKUP($B792,'Sledovanie čerpania rozpočtu'!$1:$1048576,2,0)</f>
        <v>#N/A</v>
      </c>
      <c r="D792" s="110" t="e">
        <f>VLOOKUP($B792,'Sledovanie čerpania rozpočtu'!$1:$1048576,4,0)</f>
        <v>#N/A</v>
      </c>
      <c r="E792" s="110" t="e">
        <f>VLOOKUP($B792,'Sledovanie čerpania rozpočtu'!$1:$1048576,3,0)</f>
        <v>#N/A</v>
      </c>
      <c r="F792" s="106"/>
      <c r="G792" s="107"/>
      <c r="H792" s="102"/>
      <c r="I792" s="102"/>
      <c r="J792" s="13">
        <f t="shared" si="14"/>
        <v>0</v>
      </c>
    </row>
    <row r="793" spans="1:10" x14ac:dyDescent="0.25">
      <c r="A793" s="105"/>
      <c r="B793" s="108"/>
      <c r="C793" s="109" t="e">
        <f>VLOOKUP($B793,'Sledovanie čerpania rozpočtu'!$1:$1048576,2,0)</f>
        <v>#N/A</v>
      </c>
      <c r="D793" s="110" t="e">
        <f>VLOOKUP($B793,'Sledovanie čerpania rozpočtu'!$1:$1048576,4,0)</f>
        <v>#N/A</v>
      </c>
      <c r="E793" s="110" t="e">
        <f>VLOOKUP($B793,'Sledovanie čerpania rozpočtu'!$1:$1048576,3,0)</f>
        <v>#N/A</v>
      </c>
      <c r="F793" s="106"/>
      <c r="G793" s="107"/>
      <c r="H793" s="102"/>
      <c r="I793" s="102"/>
      <c r="J793" s="13">
        <f t="shared" si="14"/>
        <v>0</v>
      </c>
    </row>
    <row r="794" spans="1:10" x14ac:dyDescent="0.25">
      <c r="A794" s="105"/>
      <c r="B794" s="108"/>
      <c r="C794" s="109" t="e">
        <f>VLOOKUP($B794,'Sledovanie čerpania rozpočtu'!$1:$1048576,2,0)</f>
        <v>#N/A</v>
      </c>
      <c r="D794" s="110" t="e">
        <f>VLOOKUP($B794,'Sledovanie čerpania rozpočtu'!$1:$1048576,4,0)</f>
        <v>#N/A</v>
      </c>
      <c r="E794" s="110" t="e">
        <f>VLOOKUP($B794,'Sledovanie čerpania rozpočtu'!$1:$1048576,3,0)</f>
        <v>#N/A</v>
      </c>
      <c r="F794" s="106"/>
      <c r="G794" s="107"/>
      <c r="H794" s="102"/>
      <c r="I794" s="102"/>
      <c r="J794" s="13">
        <f t="shared" si="14"/>
        <v>0</v>
      </c>
    </row>
    <row r="795" spans="1:10" x14ac:dyDescent="0.25">
      <c r="A795" s="105"/>
      <c r="B795" s="108"/>
      <c r="C795" s="109" t="e">
        <f>VLOOKUP($B795,'Sledovanie čerpania rozpočtu'!$1:$1048576,2,0)</f>
        <v>#N/A</v>
      </c>
      <c r="D795" s="110" t="e">
        <f>VLOOKUP($B795,'Sledovanie čerpania rozpočtu'!$1:$1048576,4,0)</f>
        <v>#N/A</v>
      </c>
      <c r="E795" s="110" t="e">
        <f>VLOOKUP($B795,'Sledovanie čerpania rozpočtu'!$1:$1048576,3,0)</f>
        <v>#N/A</v>
      </c>
      <c r="F795" s="106"/>
      <c r="G795" s="107"/>
      <c r="H795" s="102"/>
      <c r="I795" s="102"/>
      <c r="J795" s="13">
        <f t="shared" si="14"/>
        <v>0</v>
      </c>
    </row>
    <row r="796" spans="1:10" x14ac:dyDescent="0.25">
      <c r="A796" s="105"/>
      <c r="B796" s="108"/>
      <c r="C796" s="109" t="e">
        <f>VLOOKUP($B796,'Sledovanie čerpania rozpočtu'!$1:$1048576,2,0)</f>
        <v>#N/A</v>
      </c>
      <c r="D796" s="110" t="e">
        <f>VLOOKUP($B796,'Sledovanie čerpania rozpočtu'!$1:$1048576,4,0)</f>
        <v>#N/A</v>
      </c>
      <c r="E796" s="110" t="e">
        <f>VLOOKUP($B796,'Sledovanie čerpania rozpočtu'!$1:$1048576,3,0)</f>
        <v>#N/A</v>
      </c>
      <c r="F796" s="106"/>
      <c r="G796" s="107"/>
      <c r="H796" s="102"/>
      <c r="I796" s="102"/>
      <c r="J796" s="13">
        <f t="shared" si="14"/>
        <v>0</v>
      </c>
    </row>
    <row r="797" spans="1:10" x14ac:dyDescent="0.25">
      <c r="A797" s="105"/>
      <c r="B797" s="108"/>
      <c r="C797" s="109" t="e">
        <f>VLOOKUP($B797,'Sledovanie čerpania rozpočtu'!$1:$1048576,2,0)</f>
        <v>#N/A</v>
      </c>
      <c r="D797" s="110" t="e">
        <f>VLOOKUP($B797,'Sledovanie čerpania rozpočtu'!$1:$1048576,4,0)</f>
        <v>#N/A</v>
      </c>
      <c r="E797" s="110" t="e">
        <f>VLOOKUP($B797,'Sledovanie čerpania rozpočtu'!$1:$1048576,3,0)</f>
        <v>#N/A</v>
      </c>
      <c r="F797" s="106"/>
      <c r="G797" s="107"/>
      <c r="H797" s="102"/>
      <c r="I797" s="102"/>
      <c r="J797" s="13">
        <f t="shared" si="14"/>
        <v>0</v>
      </c>
    </row>
    <row r="798" spans="1:10" x14ac:dyDescent="0.25">
      <c r="A798" s="105"/>
      <c r="B798" s="108"/>
      <c r="C798" s="109" t="e">
        <f>VLOOKUP($B798,'Sledovanie čerpania rozpočtu'!$1:$1048576,2,0)</f>
        <v>#N/A</v>
      </c>
      <c r="D798" s="110" t="e">
        <f>VLOOKUP($B798,'Sledovanie čerpania rozpočtu'!$1:$1048576,4,0)</f>
        <v>#N/A</v>
      </c>
      <c r="E798" s="110" t="e">
        <f>VLOOKUP($B798,'Sledovanie čerpania rozpočtu'!$1:$1048576,3,0)</f>
        <v>#N/A</v>
      </c>
      <c r="F798" s="106"/>
      <c r="G798" s="107"/>
      <c r="H798" s="102"/>
      <c r="I798" s="102"/>
      <c r="J798" s="13">
        <f t="shared" si="14"/>
        <v>0</v>
      </c>
    </row>
    <row r="799" spans="1:10" x14ac:dyDescent="0.25">
      <c r="A799" s="105"/>
      <c r="B799" s="108"/>
      <c r="C799" s="109" t="e">
        <f>VLOOKUP($B799,'Sledovanie čerpania rozpočtu'!$1:$1048576,2,0)</f>
        <v>#N/A</v>
      </c>
      <c r="D799" s="110" t="e">
        <f>VLOOKUP($B799,'Sledovanie čerpania rozpočtu'!$1:$1048576,4,0)</f>
        <v>#N/A</v>
      </c>
      <c r="E799" s="110" t="e">
        <f>VLOOKUP($B799,'Sledovanie čerpania rozpočtu'!$1:$1048576,3,0)</f>
        <v>#N/A</v>
      </c>
      <c r="F799" s="106"/>
      <c r="G799" s="107"/>
      <c r="H799" s="102"/>
      <c r="I799" s="102"/>
      <c r="J799" s="13">
        <f t="shared" si="14"/>
        <v>0</v>
      </c>
    </row>
    <row r="800" spans="1:10" x14ac:dyDescent="0.25">
      <c r="A800" s="105"/>
      <c r="B800" s="108"/>
      <c r="C800" s="109" t="e">
        <f>VLOOKUP($B800,'Sledovanie čerpania rozpočtu'!$1:$1048576,2,0)</f>
        <v>#N/A</v>
      </c>
      <c r="D800" s="110" t="e">
        <f>VLOOKUP($B800,'Sledovanie čerpania rozpočtu'!$1:$1048576,4,0)</f>
        <v>#N/A</v>
      </c>
      <c r="E800" s="110" t="e">
        <f>VLOOKUP($B800,'Sledovanie čerpania rozpočtu'!$1:$1048576,3,0)</f>
        <v>#N/A</v>
      </c>
      <c r="F800" s="106"/>
      <c r="G800" s="107"/>
      <c r="H800" s="102"/>
      <c r="I800" s="102"/>
      <c r="J800" s="13">
        <f t="shared" si="14"/>
        <v>0</v>
      </c>
    </row>
    <row r="801" spans="1:10" x14ac:dyDescent="0.25">
      <c r="A801" s="105"/>
      <c r="B801" s="108"/>
      <c r="C801" s="109" t="e">
        <f>VLOOKUP($B801,'Sledovanie čerpania rozpočtu'!$1:$1048576,2,0)</f>
        <v>#N/A</v>
      </c>
      <c r="D801" s="110" t="e">
        <f>VLOOKUP($B801,'Sledovanie čerpania rozpočtu'!$1:$1048576,4,0)</f>
        <v>#N/A</v>
      </c>
      <c r="E801" s="110" t="e">
        <f>VLOOKUP($B801,'Sledovanie čerpania rozpočtu'!$1:$1048576,3,0)</f>
        <v>#N/A</v>
      </c>
      <c r="F801" s="106"/>
      <c r="G801" s="107"/>
      <c r="H801" s="102"/>
      <c r="I801" s="102"/>
      <c r="J801" s="13">
        <f t="shared" si="14"/>
        <v>0</v>
      </c>
    </row>
    <row r="802" spans="1:10" x14ac:dyDescent="0.25">
      <c r="A802" s="105"/>
      <c r="B802" s="108"/>
      <c r="C802" s="109" t="e">
        <f>VLOOKUP($B802,'Sledovanie čerpania rozpočtu'!$1:$1048576,2,0)</f>
        <v>#N/A</v>
      </c>
      <c r="D802" s="110" t="e">
        <f>VLOOKUP($B802,'Sledovanie čerpania rozpočtu'!$1:$1048576,4,0)</f>
        <v>#N/A</v>
      </c>
      <c r="E802" s="110" t="e">
        <f>VLOOKUP($B802,'Sledovanie čerpania rozpočtu'!$1:$1048576,3,0)</f>
        <v>#N/A</v>
      </c>
      <c r="F802" s="106"/>
      <c r="G802" s="107"/>
      <c r="H802" s="102"/>
      <c r="I802" s="102"/>
      <c r="J802" s="13">
        <f t="shared" si="14"/>
        <v>0</v>
      </c>
    </row>
    <row r="803" spans="1:10" x14ac:dyDescent="0.25">
      <c r="A803" s="105"/>
      <c r="B803" s="108"/>
      <c r="C803" s="109" t="e">
        <f>VLOOKUP($B803,'Sledovanie čerpania rozpočtu'!$1:$1048576,2,0)</f>
        <v>#N/A</v>
      </c>
      <c r="D803" s="110" t="e">
        <f>VLOOKUP($B803,'Sledovanie čerpania rozpočtu'!$1:$1048576,4,0)</f>
        <v>#N/A</v>
      </c>
      <c r="E803" s="110" t="e">
        <f>VLOOKUP($B803,'Sledovanie čerpania rozpočtu'!$1:$1048576,3,0)</f>
        <v>#N/A</v>
      </c>
      <c r="F803" s="106"/>
      <c r="G803" s="107"/>
      <c r="H803" s="102"/>
      <c r="I803" s="102"/>
      <c r="J803" s="13">
        <f t="shared" si="14"/>
        <v>0</v>
      </c>
    </row>
    <row r="804" spans="1:10" x14ac:dyDescent="0.25">
      <c r="A804" s="105"/>
      <c r="B804" s="108"/>
      <c r="C804" s="109" t="e">
        <f>VLOOKUP($B804,'Sledovanie čerpania rozpočtu'!$1:$1048576,2,0)</f>
        <v>#N/A</v>
      </c>
      <c r="D804" s="110" t="e">
        <f>VLOOKUP($B804,'Sledovanie čerpania rozpočtu'!$1:$1048576,4,0)</f>
        <v>#N/A</v>
      </c>
      <c r="E804" s="110" t="e">
        <f>VLOOKUP($B804,'Sledovanie čerpania rozpočtu'!$1:$1048576,3,0)</f>
        <v>#N/A</v>
      </c>
      <c r="F804" s="106"/>
      <c r="G804" s="107"/>
      <c r="H804" s="102"/>
      <c r="I804" s="102"/>
      <c r="J804" s="13">
        <f t="shared" si="14"/>
        <v>0</v>
      </c>
    </row>
    <row r="805" spans="1:10" x14ac:dyDescent="0.25">
      <c r="A805" s="105"/>
      <c r="B805" s="108"/>
      <c r="C805" s="109" t="e">
        <f>VLOOKUP($B805,'Sledovanie čerpania rozpočtu'!$1:$1048576,2,0)</f>
        <v>#N/A</v>
      </c>
      <c r="D805" s="110" t="e">
        <f>VLOOKUP($B805,'Sledovanie čerpania rozpočtu'!$1:$1048576,4,0)</f>
        <v>#N/A</v>
      </c>
      <c r="E805" s="110" t="e">
        <f>VLOOKUP($B805,'Sledovanie čerpania rozpočtu'!$1:$1048576,3,0)</f>
        <v>#N/A</v>
      </c>
      <c r="F805" s="106"/>
      <c r="G805" s="107"/>
      <c r="H805" s="102"/>
      <c r="I805" s="102"/>
      <c r="J805" s="13">
        <f t="shared" si="14"/>
        <v>0</v>
      </c>
    </row>
    <row r="806" spans="1:10" x14ac:dyDescent="0.25">
      <c r="A806" s="105"/>
      <c r="B806" s="108"/>
      <c r="C806" s="109" t="e">
        <f>VLOOKUP($B806,'Sledovanie čerpania rozpočtu'!$1:$1048576,2,0)</f>
        <v>#N/A</v>
      </c>
      <c r="D806" s="110" t="e">
        <f>VLOOKUP($B806,'Sledovanie čerpania rozpočtu'!$1:$1048576,4,0)</f>
        <v>#N/A</v>
      </c>
      <c r="E806" s="110" t="e">
        <f>VLOOKUP($B806,'Sledovanie čerpania rozpočtu'!$1:$1048576,3,0)</f>
        <v>#N/A</v>
      </c>
      <c r="F806" s="106"/>
      <c r="G806" s="107"/>
      <c r="H806" s="102"/>
      <c r="I806" s="102"/>
      <c r="J806" s="13">
        <f t="shared" si="14"/>
        <v>0</v>
      </c>
    </row>
    <row r="807" spans="1:10" x14ac:dyDescent="0.25">
      <c r="A807" s="105"/>
      <c r="B807" s="108"/>
      <c r="C807" s="109" t="e">
        <f>VLOOKUP($B807,'Sledovanie čerpania rozpočtu'!$1:$1048576,2,0)</f>
        <v>#N/A</v>
      </c>
      <c r="D807" s="110" t="e">
        <f>VLOOKUP($B807,'Sledovanie čerpania rozpočtu'!$1:$1048576,4,0)</f>
        <v>#N/A</v>
      </c>
      <c r="E807" s="110" t="e">
        <f>VLOOKUP($B807,'Sledovanie čerpania rozpočtu'!$1:$1048576,3,0)</f>
        <v>#N/A</v>
      </c>
      <c r="F807" s="106"/>
      <c r="G807" s="107"/>
      <c r="H807" s="102"/>
      <c r="I807" s="102"/>
      <c r="J807" s="13">
        <f t="shared" si="14"/>
        <v>0</v>
      </c>
    </row>
    <row r="808" spans="1:10" x14ac:dyDescent="0.25">
      <c r="A808" s="105"/>
      <c r="B808" s="108"/>
      <c r="C808" s="109" t="e">
        <f>VLOOKUP($B808,'Sledovanie čerpania rozpočtu'!$1:$1048576,2,0)</f>
        <v>#N/A</v>
      </c>
      <c r="D808" s="110" t="e">
        <f>VLOOKUP($B808,'Sledovanie čerpania rozpočtu'!$1:$1048576,4,0)</f>
        <v>#N/A</v>
      </c>
      <c r="E808" s="110" t="e">
        <f>VLOOKUP($B808,'Sledovanie čerpania rozpočtu'!$1:$1048576,3,0)</f>
        <v>#N/A</v>
      </c>
      <c r="F808" s="106"/>
      <c r="G808" s="107"/>
      <c r="H808" s="102"/>
      <c r="I808" s="102"/>
      <c r="J808" s="13">
        <f t="shared" si="14"/>
        <v>0</v>
      </c>
    </row>
    <row r="809" spans="1:10" x14ac:dyDescent="0.25">
      <c r="A809" s="105"/>
      <c r="B809" s="108"/>
      <c r="C809" s="109" t="e">
        <f>VLOOKUP($B809,'Sledovanie čerpania rozpočtu'!$1:$1048576,2,0)</f>
        <v>#N/A</v>
      </c>
      <c r="D809" s="110" t="e">
        <f>VLOOKUP($B809,'Sledovanie čerpania rozpočtu'!$1:$1048576,4,0)</f>
        <v>#N/A</v>
      </c>
      <c r="E809" s="110" t="e">
        <f>VLOOKUP($B809,'Sledovanie čerpania rozpočtu'!$1:$1048576,3,0)</f>
        <v>#N/A</v>
      </c>
      <c r="F809" s="106"/>
      <c r="G809" s="107"/>
      <c r="H809" s="102"/>
      <c r="I809" s="102"/>
      <c r="J809" s="13">
        <f t="shared" si="14"/>
        <v>0</v>
      </c>
    </row>
    <row r="810" spans="1:10" x14ac:dyDescent="0.25">
      <c r="A810" s="105"/>
      <c r="B810" s="108"/>
      <c r="C810" s="109" t="e">
        <f>VLOOKUP($B810,'Sledovanie čerpania rozpočtu'!$1:$1048576,2,0)</f>
        <v>#N/A</v>
      </c>
      <c r="D810" s="110" t="e">
        <f>VLOOKUP($B810,'Sledovanie čerpania rozpočtu'!$1:$1048576,4,0)</f>
        <v>#N/A</v>
      </c>
      <c r="E810" s="110" t="e">
        <f>VLOOKUP($B810,'Sledovanie čerpania rozpočtu'!$1:$1048576,3,0)</f>
        <v>#N/A</v>
      </c>
      <c r="F810" s="106"/>
      <c r="G810" s="107"/>
      <c r="H810" s="102"/>
      <c r="I810" s="102"/>
      <c r="J810" s="13">
        <f t="shared" si="14"/>
        <v>0</v>
      </c>
    </row>
    <row r="811" spans="1:10" x14ac:dyDescent="0.25">
      <c r="A811" s="105"/>
      <c r="B811" s="108"/>
      <c r="C811" s="109" t="e">
        <f>VLOOKUP($B811,'Sledovanie čerpania rozpočtu'!$1:$1048576,2,0)</f>
        <v>#N/A</v>
      </c>
      <c r="D811" s="110" t="e">
        <f>VLOOKUP($B811,'Sledovanie čerpania rozpočtu'!$1:$1048576,4,0)</f>
        <v>#N/A</v>
      </c>
      <c r="E811" s="110" t="e">
        <f>VLOOKUP($B811,'Sledovanie čerpania rozpočtu'!$1:$1048576,3,0)</f>
        <v>#N/A</v>
      </c>
      <c r="F811" s="106"/>
      <c r="G811" s="107"/>
      <c r="H811" s="102"/>
      <c r="I811" s="102"/>
      <c r="J811" s="13">
        <f t="shared" si="14"/>
        <v>0</v>
      </c>
    </row>
    <row r="812" spans="1:10" x14ac:dyDescent="0.25">
      <c r="A812" s="105"/>
      <c r="B812" s="108"/>
      <c r="C812" s="109" t="e">
        <f>VLOOKUP($B812,'Sledovanie čerpania rozpočtu'!$1:$1048576,2,0)</f>
        <v>#N/A</v>
      </c>
      <c r="D812" s="110" t="e">
        <f>VLOOKUP($B812,'Sledovanie čerpania rozpočtu'!$1:$1048576,4,0)</f>
        <v>#N/A</v>
      </c>
      <c r="E812" s="110" t="e">
        <f>VLOOKUP($B812,'Sledovanie čerpania rozpočtu'!$1:$1048576,3,0)</f>
        <v>#N/A</v>
      </c>
      <c r="F812" s="106"/>
      <c r="G812" s="107"/>
      <c r="H812" s="102"/>
      <c r="I812" s="102"/>
      <c r="J812" s="13">
        <f t="shared" si="14"/>
        <v>0</v>
      </c>
    </row>
    <row r="813" spans="1:10" x14ac:dyDescent="0.25">
      <c r="A813" s="105"/>
      <c r="B813" s="108"/>
      <c r="C813" s="109" t="e">
        <f>VLOOKUP($B813,'Sledovanie čerpania rozpočtu'!$1:$1048576,2,0)</f>
        <v>#N/A</v>
      </c>
      <c r="D813" s="110" t="e">
        <f>VLOOKUP($B813,'Sledovanie čerpania rozpočtu'!$1:$1048576,4,0)</f>
        <v>#N/A</v>
      </c>
      <c r="E813" s="110" t="e">
        <f>VLOOKUP($B813,'Sledovanie čerpania rozpočtu'!$1:$1048576,3,0)</f>
        <v>#N/A</v>
      </c>
      <c r="F813" s="106"/>
      <c r="G813" s="107"/>
      <c r="H813" s="102"/>
      <c r="I813" s="102"/>
      <c r="J813" s="13">
        <f t="shared" si="14"/>
        <v>0</v>
      </c>
    </row>
    <row r="814" spans="1:10" x14ac:dyDescent="0.25">
      <c r="A814" s="105"/>
      <c r="B814" s="108"/>
      <c r="C814" s="109" t="e">
        <f>VLOOKUP($B814,'Sledovanie čerpania rozpočtu'!$1:$1048576,2,0)</f>
        <v>#N/A</v>
      </c>
      <c r="D814" s="110" t="e">
        <f>VLOOKUP($B814,'Sledovanie čerpania rozpočtu'!$1:$1048576,4,0)</f>
        <v>#N/A</v>
      </c>
      <c r="E814" s="110" t="e">
        <f>VLOOKUP($B814,'Sledovanie čerpania rozpočtu'!$1:$1048576,3,0)</f>
        <v>#N/A</v>
      </c>
      <c r="F814" s="106"/>
      <c r="G814" s="107"/>
      <c r="H814" s="102"/>
      <c r="I814" s="102"/>
      <c r="J814" s="13">
        <f t="shared" si="14"/>
        <v>0</v>
      </c>
    </row>
    <row r="815" spans="1:10" x14ac:dyDescent="0.25">
      <c r="A815" s="105"/>
      <c r="B815" s="108"/>
      <c r="C815" s="109" t="e">
        <f>VLOOKUP($B815,'Sledovanie čerpania rozpočtu'!$1:$1048576,2,0)</f>
        <v>#N/A</v>
      </c>
      <c r="D815" s="110" t="e">
        <f>VLOOKUP($B815,'Sledovanie čerpania rozpočtu'!$1:$1048576,4,0)</f>
        <v>#N/A</v>
      </c>
      <c r="E815" s="110" t="e">
        <f>VLOOKUP($B815,'Sledovanie čerpania rozpočtu'!$1:$1048576,3,0)</f>
        <v>#N/A</v>
      </c>
      <c r="F815" s="106"/>
      <c r="G815" s="107"/>
      <c r="H815" s="102"/>
      <c r="I815" s="102"/>
      <c r="J815" s="13">
        <f t="shared" si="14"/>
        <v>0</v>
      </c>
    </row>
    <row r="816" spans="1:10" x14ac:dyDescent="0.25">
      <c r="A816" s="105"/>
      <c r="B816" s="108"/>
      <c r="C816" s="109" t="e">
        <f>VLOOKUP($B816,'Sledovanie čerpania rozpočtu'!$1:$1048576,2,0)</f>
        <v>#N/A</v>
      </c>
      <c r="D816" s="110" t="e">
        <f>VLOOKUP($B816,'Sledovanie čerpania rozpočtu'!$1:$1048576,4,0)</f>
        <v>#N/A</v>
      </c>
      <c r="E816" s="110" t="e">
        <f>VLOOKUP($B816,'Sledovanie čerpania rozpočtu'!$1:$1048576,3,0)</f>
        <v>#N/A</v>
      </c>
      <c r="F816" s="106"/>
      <c r="G816" s="107"/>
      <c r="H816" s="102"/>
      <c r="I816" s="102"/>
      <c r="J816" s="13">
        <f t="shared" si="14"/>
        <v>0</v>
      </c>
    </row>
    <row r="817" spans="1:10" x14ac:dyDescent="0.25">
      <c r="A817" s="105"/>
      <c r="B817" s="108"/>
      <c r="C817" s="109" t="e">
        <f>VLOOKUP($B817,'Sledovanie čerpania rozpočtu'!$1:$1048576,2,0)</f>
        <v>#N/A</v>
      </c>
      <c r="D817" s="110" t="e">
        <f>VLOOKUP($B817,'Sledovanie čerpania rozpočtu'!$1:$1048576,4,0)</f>
        <v>#N/A</v>
      </c>
      <c r="E817" s="110" t="e">
        <f>VLOOKUP($B817,'Sledovanie čerpania rozpočtu'!$1:$1048576,3,0)</f>
        <v>#N/A</v>
      </c>
      <c r="F817" s="106"/>
      <c r="G817" s="107"/>
      <c r="H817" s="102"/>
      <c r="I817" s="102"/>
      <c r="J817" s="13">
        <f t="shared" si="14"/>
        <v>0</v>
      </c>
    </row>
    <row r="818" spans="1:10" x14ac:dyDescent="0.25">
      <c r="A818" s="105"/>
      <c r="B818" s="108"/>
      <c r="C818" s="109" t="e">
        <f>VLOOKUP($B818,'Sledovanie čerpania rozpočtu'!$1:$1048576,2,0)</f>
        <v>#N/A</v>
      </c>
      <c r="D818" s="110" t="e">
        <f>VLOOKUP($B818,'Sledovanie čerpania rozpočtu'!$1:$1048576,4,0)</f>
        <v>#N/A</v>
      </c>
      <c r="E818" s="110" t="e">
        <f>VLOOKUP($B818,'Sledovanie čerpania rozpočtu'!$1:$1048576,3,0)</f>
        <v>#N/A</v>
      </c>
      <c r="F818" s="106"/>
      <c r="G818" s="107"/>
      <c r="H818" s="102"/>
      <c r="I818" s="102"/>
      <c r="J818" s="13">
        <f t="shared" si="14"/>
        <v>0</v>
      </c>
    </row>
    <row r="819" spans="1:10" x14ac:dyDescent="0.25">
      <c r="A819" s="105"/>
      <c r="B819" s="108"/>
      <c r="C819" s="109" t="e">
        <f>VLOOKUP($B819,'Sledovanie čerpania rozpočtu'!$1:$1048576,2,0)</f>
        <v>#N/A</v>
      </c>
      <c r="D819" s="110" t="e">
        <f>VLOOKUP($B819,'Sledovanie čerpania rozpočtu'!$1:$1048576,4,0)</f>
        <v>#N/A</v>
      </c>
      <c r="E819" s="110" t="e">
        <f>VLOOKUP($B819,'Sledovanie čerpania rozpočtu'!$1:$1048576,3,0)</f>
        <v>#N/A</v>
      </c>
      <c r="F819" s="106"/>
      <c r="G819" s="107"/>
      <c r="H819" s="102"/>
      <c r="I819" s="102"/>
      <c r="J819" s="13">
        <f t="shared" si="14"/>
        <v>0</v>
      </c>
    </row>
    <row r="820" spans="1:10" x14ac:dyDescent="0.25">
      <c r="A820" s="105"/>
      <c r="B820" s="108"/>
      <c r="C820" s="109" t="e">
        <f>VLOOKUP($B820,'Sledovanie čerpania rozpočtu'!$1:$1048576,2,0)</f>
        <v>#N/A</v>
      </c>
      <c r="D820" s="110" t="e">
        <f>VLOOKUP($B820,'Sledovanie čerpania rozpočtu'!$1:$1048576,4,0)</f>
        <v>#N/A</v>
      </c>
      <c r="E820" s="110" t="e">
        <f>VLOOKUP($B820,'Sledovanie čerpania rozpočtu'!$1:$1048576,3,0)</f>
        <v>#N/A</v>
      </c>
      <c r="F820" s="106"/>
      <c r="G820" s="107"/>
      <c r="H820" s="102"/>
      <c r="I820" s="102"/>
      <c r="J820" s="13">
        <f t="shared" si="14"/>
        <v>0</v>
      </c>
    </row>
    <row r="821" spans="1:10" x14ac:dyDescent="0.25">
      <c r="A821" s="105"/>
      <c r="B821" s="108"/>
      <c r="C821" s="109" t="e">
        <f>VLOOKUP($B821,'Sledovanie čerpania rozpočtu'!$1:$1048576,2,0)</f>
        <v>#N/A</v>
      </c>
      <c r="D821" s="110" t="e">
        <f>VLOOKUP($B821,'Sledovanie čerpania rozpočtu'!$1:$1048576,4,0)</f>
        <v>#N/A</v>
      </c>
      <c r="E821" s="110" t="e">
        <f>VLOOKUP($B821,'Sledovanie čerpania rozpočtu'!$1:$1048576,3,0)</f>
        <v>#N/A</v>
      </c>
      <c r="F821" s="106"/>
      <c r="G821" s="107"/>
      <c r="H821" s="102"/>
      <c r="I821" s="102"/>
      <c r="J821" s="13">
        <f t="shared" si="14"/>
        <v>0</v>
      </c>
    </row>
    <row r="822" spans="1:10" x14ac:dyDescent="0.25">
      <c r="A822" s="105"/>
      <c r="B822" s="108"/>
      <c r="C822" s="109" t="e">
        <f>VLOOKUP($B822,'Sledovanie čerpania rozpočtu'!$1:$1048576,2,0)</f>
        <v>#N/A</v>
      </c>
      <c r="D822" s="110" t="e">
        <f>VLOOKUP($B822,'Sledovanie čerpania rozpočtu'!$1:$1048576,4,0)</f>
        <v>#N/A</v>
      </c>
      <c r="E822" s="110" t="e">
        <f>VLOOKUP($B822,'Sledovanie čerpania rozpočtu'!$1:$1048576,3,0)</f>
        <v>#N/A</v>
      </c>
      <c r="F822" s="106"/>
      <c r="G822" s="107"/>
      <c r="H822" s="102"/>
      <c r="I822" s="102"/>
      <c r="J822" s="13">
        <f t="shared" si="14"/>
        <v>0</v>
      </c>
    </row>
    <row r="823" spans="1:10" x14ac:dyDescent="0.25">
      <c r="A823" s="105"/>
      <c r="B823" s="108"/>
      <c r="C823" s="109" t="e">
        <f>VLOOKUP($B823,'Sledovanie čerpania rozpočtu'!$1:$1048576,2,0)</f>
        <v>#N/A</v>
      </c>
      <c r="D823" s="110" t="e">
        <f>VLOOKUP($B823,'Sledovanie čerpania rozpočtu'!$1:$1048576,4,0)</f>
        <v>#N/A</v>
      </c>
      <c r="E823" s="110" t="e">
        <f>VLOOKUP($B823,'Sledovanie čerpania rozpočtu'!$1:$1048576,3,0)</f>
        <v>#N/A</v>
      </c>
      <c r="F823" s="106"/>
      <c r="G823" s="107"/>
      <c r="H823" s="102"/>
      <c r="I823" s="102"/>
      <c r="J823" s="13">
        <f t="shared" si="14"/>
        <v>0</v>
      </c>
    </row>
    <row r="824" spans="1:10" x14ac:dyDescent="0.25">
      <c r="A824" s="105"/>
      <c r="B824" s="108"/>
      <c r="C824" s="109" t="e">
        <f>VLOOKUP($B824,'Sledovanie čerpania rozpočtu'!$1:$1048576,2,0)</f>
        <v>#N/A</v>
      </c>
      <c r="D824" s="110" t="e">
        <f>VLOOKUP($B824,'Sledovanie čerpania rozpočtu'!$1:$1048576,4,0)</f>
        <v>#N/A</v>
      </c>
      <c r="E824" s="110" t="e">
        <f>VLOOKUP($B824,'Sledovanie čerpania rozpočtu'!$1:$1048576,3,0)</f>
        <v>#N/A</v>
      </c>
      <c r="F824" s="106"/>
      <c r="G824" s="107"/>
      <c r="H824" s="102"/>
      <c r="I824" s="102"/>
      <c r="J824" s="13">
        <f t="shared" si="14"/>
        <v>0</v>
      </c>
    </row>
    <row r="825" spans="1:10" x14ac:dyDescent="0.25">
      <c r="A825" s="105"/>
      <c r="B825" s="108"/>
      <c r="C825" s="109" t="e">
        <f>VLOOKUP($B825,'Sledovanie čerpania rozpočtu'!$1:$1048576,2,0)</f>
        <v>#N/A</v>
      </c>
      <c r="D825" s="110" t="e">
        <f>VLOOKUP($B825,'Sledovanie čerpania rozpočtu'!$1:$1048576,4,0)</f>
        <v>#N/A</v>
      </c>
      <c r="E825" s="110" t="e">
        <f>VLOOKUP($B825,'Sledovanie čerpania rozpočtu'!$1:$1048576,3,0)</f>
        <v>#N/A</v>
      </c>
      <c r="F825" s="106"/>
      <c r="G825" s="107"/>
      <c r="H825" s="102"/>
      <c r="I825" s="102"/>
      <c r="J825" s="13">
        <f t="shared" si="14"/>
        <v>0</v>
      </c>
    </row>
    <row r="826" spans="1:10" x14ac:dyDescent="0.25">
      <c r="A826" s="105"/>
      <c r="B826" s="108"/>
      <c r="C826" s="109" t="e">
        <f>VLOOKUP($B826,'Sledovanie čerpania rozpočtu'!$1:$1048576,2,0)</f>
        <v>#N/A</v>
      </c>
      <c r="D826" s="110" t="e">
        <f>VLOOKUP($B826,'Sledovanie čerpania rozpočtu'!$1:$1048576,4,0)</f>
        <v>#N/A</v>
      </c>
      <c r="E826" s="110" t="e">
        <f>VLOOKUP($B826,'Sledovanie čerpania rozpočtu'!$1:$1048576,3,0)</f>
        <v>#N/A</v>
      </c>
      <c r="F826" s="106"/>
      <c r="G826" s="107"/>
      <c r="H826" s="102"/>
      <c r="I826" s="102"/>
      <c r="J826" s="13">
        <f t="shared" si="14"/>
        <v>0</v>
      </c>
    </row>
    <row r="827" spans="1:10" x14ac:dyDescent="0.25">
      <c r="A827" s="105"/>
      <c r="B827" s="108"/>
      <c r="C827" s="109" t="e">
        <f>VLOOKUP($B827,'Sledovanie čerpania rozpočtu'!$1:$1048576,2,0)</f>
        <v>#N/A</v>
      </c>
      <c r="D827" s="110" t="e">
        <f>VLOOKUP($B827,'Sledovanie čerpania rozpočtu'!$1:$1048576,4,0)</f>
        <v>#N/A</v>
      </c>
      <c r="E827" s="110" t="e">
        <f>VLOOKUP($B827,'Sledovanie čerpania rozpočtu'!$1:$1048576,3,0)</f>
        <v>#N/A</v>
      </c>
      <c r="F827" s="106"/>
      <c r="G827" s="107"/>
      <c r="H827" s="102"/>
      <c r="I827" s="102"/>
      <c r="J827" s="13">
        <f t="shared" si="14"/>
        <v>0</v>
      </c>
    </row>
    <row r="828" spans="1:10" x14ac:dyDescent="0.25">
      <c r="A828" s="105"/>
      <c r="B828" s="108"/>
      <c r="C828" s="109" t="e">
        <f>VLOOKUP($B828,'Sledovanie čerpania rozpočtu'!$1:$1048576,2,0)</f>
        <v>#N/A</v>
      </c>
      <c r="D828" s="110" t="e">
        <f>VLOOKUP($B828,'Sledovanie čerpania rozpočtu'!$1:$1048576,4,0)</f>
        <v>#N/A</v>
      </c>
      <c r="E828" s="110" t="e">
        <f>VLOOKUP($B828,'Sledovanie čerpania rozpočtu'!$1:$1048576,3,0)</f>
        <v>#N/A</v>
      </c>
      <c r="F828" s="106"/>
      <c r="G828" s="107"/>
      <c r="H828" s="102"/>
      <c r="I828" s="102"/>
      <c r="J828" s="13">
        <f t="shared" si="14"/>
        <v>0</v>
      </c>
    </row>
    <row r="829" spans="1:10" x14ac:dyDescent="0.25">
      <c r="A829" s="105"/>
      <c r="B829" s="108"/>
      <c r="C829" s="109" t="e">
        <f>VLOOKUP($B829,'Sledovanie čerpania rozpočtu'!$1:$1048576,2,0)</f>
        <v>#N/A</v>
      </c>
      <c r="D829" s="110" t="e">
        <f>VLOOKUP($B829,'Sledovanie čerpania rozpočtu'!$1:$1048576,4,0)</f>
        <v>#N/A</v>
      </c>
      <c r="E829" s="110" t="e">
        <f>VLOOKUP($B829,'Sledovanie čerpania rozpočtu'!$1:$1048576,3,0)</f>
        <v>#N/A</v>
      </c>
      <c r="F829" s="106"/>
      <c r="G829" s="107"/>
      <c r="H829" s="102"/>
      <c r="I829" s="102"/>
      <c r="J829" s="13">
        <f t="shared" si="14"/>
        <v>0</v>
      </c>
    </row>
    <row r="830" spans="1:10" x14ac:dyDescent="0.25">
      <c r="A830" s="105"/>
      <c r="B830" s="108"/>
      <c r="C830" s="109" t="e">
        <f>VLOOKUP($B830,'Sledovanie čerpania rozpočtu'!$1:$1048576,2,0)</f>
        <v>#N/A</v>
      </c>
      <c r="D830" s="110" t="e">
        <f>VLOOKUP($B830,'Sledovanie čerpania rozpočtu'!$1:$1048576,4,0)</f>
        <v>#N/A</v>
      </c>
      <c r="E830" s="110" t="e">
        <f>VLOOKUP($B830,'Sledovanie čerpania rozpočtu'!$1:$1048576,3,0)</f>
        <v>#N/A</v>
      </c>
      <c r="F830" s="106"/>
      <c r="G830" s="107"/>
      <c r="H830" s="102"/>
      <c r="I830" s="102"/>
      <c r="J830" s="13">
        <f t="shared" si="14"/>
        <v>0</v>
      </c>
    </row>
    <row r="831" spans="1:10" x14ac:dyDescent="0.25">
      <c r="A831" s="105"/>
      <c r="B831" s="108"/>
      <c r="C831" s="109" t="e">
        <f>VLOOKUP($B831,'Sledovanie čerpania rozpočtu'!$1:$1048576,2,0)</f>
        <v>#N/A</v>
      </c>
      <c r="D831" s="110" t="e">
        <f>VLOOKUP($B831,'Sledovanie čerpania rozpočtu'!$1:$1048576,4,0)</f>
        <v>#N/A</v>
      </c>
      <c r="E831" s="110" t="e">
        <f>VLOOKUP($B831,'Sledovanie čerpania rozpočtu'!$1:$1048576,3,0)</f>
        <v>#N/A</v>
      </c>
      <c r="F831" s="106"/>
      <c r="G831" s="107"/>
      <c r="H831" s="102"/>
      <c r="I831" s="102"/>
      <c r="J831" s="13">
        <f t="shared" si="14"/>
        <v>0</v>
      </c>
    </row>
    <row r="832" spans="1:10" x14ac:dyDescent="0.25">
      <c r="A832" s="105"/>
      <c r="B832" s="108"/>
      <c r="C832" s="109" t="e">
        <f>VLOOKUP($B832,'Sledovanie čerpania rozpočtu'!$1:$1048576,2,0)</f>
        <v>#N/A</v>
      </c>
      <c r="D832" s="110" t="e">
        <f>VLOOKUP($B832,'Sledovanie čerpania rozpočtu'!$1:$1048576,4,0)</f>
        <v>#N/A</v>
      </c>
      <c r="E832" s="110" t="e">
        <f>VLOOKUP($B832,'Sledovanie čerpania rozpočtu'!$1:$1048576,3,0)</f>
        <v>#N/A</v>
      </c>
      <c r="F832" s="106"/>
      <c r="G832" s="107"/>
      <c r="H832" s="102"/>
      <c r="I832" s="102"/>
      <c r="J832" s="13">
        <f t="shared" si="14"/>
        <v>0</v>
      </c>
    </row>
    <row r="833" spans="1:10" x14ac:dyDescent="0.25">
      <c r="A833" s="105"/>
      <c r="B833" s="108"/>
      <c r="C833" s="109" t="e">
        <f>VLOOKUP($B833,'Sledovanie čerpania rozpočtu'!$1:$1048576,2,0)</f>
        <v>#N/A</v>
      </c>
      <c r="D833" s="110" t="e">
        <f>VLOOKUP($B833,'Sledovanie čerpania rozpočtu'!$1:$1048576,4,0)</f>
        <v>#N/A</v>
      </c>
      <c r="E833" s="110" t="e">
        <f>VLOOKUP($B833,'Sledovanie čerpania rozpočtu'!$1:$1048576,3,0)</f>
        <v>#N/A</v>
      </c>
      <c r="F833" s="106"/>
      <c r="G833" s="107"/>
      <c r="H833" s="102"/>
      <c r="I833" s="102"/>
      <c r="J833" s="13">
        <f t="shared" si="14"/>
        <v>0</v>
      </c>
    </row>
    <row r="834" spans="1:10" x14ac:dyDescent="0.25">
      <c r="A834" s="105"/>
      <c r="B834" s="108"/>
      <c r="C834" s="109" t="e">
        <f>VLOOKUP($B834,'Sledovanie čerpania rozpočtu'!$1:$1048576,2,0)</f>
        <v>#N/A</v>
      </c>
      <c r="D834" s="110" t="e">
        <f>VLOOKUP($B834,'Sledovanie čerpania rozpočtu'!$1:$1048576,4,0)</f>
        <v>#N/A</v>
      </c>
      <c r="E834" s="110" t="e">
        <f>VLOOKUP($B834,'Sledovanie čerpania rozpočtu'!$1:$1048576,3,0)</f>
        <v>#N/A</v>
      </c>
      <c r="F834" s="106"/>
      <c r="G834" s="107"/>
      <c r="H834" s="102"/>
      <c r="I834" s="102"/>
      <c r="J834" s="13">
        <f t="shared" si="14"/>
        <v>0</v>
      </c>
    </row>
    <row r="835" spans="1:10" x14ac:dyDescent="0.25">
      <c r="A835" s="105"/>
      <c r="B835" s="108"/>
      <c r="C835" s="109" t="e">
        <f>VLOOKUP($B835,'Sledovanie čerpania rozpočtu'!$1:$1048576,2,0)</f>
        <v>#N/A</v>
      </c>
      <c r="D835" s="110" t="e">
        <f>VLOOKUP($B835,'Sledovanie čerpania rozpočtu'!$1:$1048576,4,0)</f>
        <v>#N/A</v>
      </c>
      <c r="E835" s="110" t="e">
        <f>VLOOKUP($B835,'Sledovanie čerpania rozpočtu'!$1:$1048576,3,0)</f>
        <v>#N/A</v>
      </c>
      <c r="F835" s="106"/>
      <c r="G835" s="107"/>
      <c r="H835" s="102"/>
      <c r="I835" s="102"/>
      <c r="J835" s="13">
        <f t="shared" ref="J835:J898" si="15">F835-G835</f>
        <v>0</v>
      </c>
    </row>
    <row r="836" spans="1:10" x14ac:dyDescent="0.25">
      <c r="A836" s="105"/>
      <c r="B836" s="108"/>
      <c r="C836" s="109" t="e">
        <f>VLOOKUP($B836,'Sledovanie čerpania rozpočtu'!$1:$1048576,2,0)</f>
        <v>#N/A</v>
      </c>
      <c r="D836" s="110" t="e">
        <f>VLOOKUP($B836,'Sledovanie čerpania rozpočtu'!$1:$1048576,4,0)</f>
        <v>#N/A</v>
      </c>
      <c r="E836" s="110" t="e">
        <f>VLOOKUP($B836,'Sledovanie čerpania rozpočtu'!$1:$1048576,3,0)</f>
        <v>#N/A</v>
      </c>
      <c r="F836" s="106"/>
      <c r="G836" s="107"/>
      <c r="H836" s="102"/>
      <c r="I836" s="102"/>
      <c r="J836" s="13">
        <f t="shared" si="15"/>
        <v>0</v>
      </c>
    </row>
    <row r="837" spans="1:10" x14ac:dyDescent="0.25">
      <c r="A837" s="105"/>
      <c r="B837" s="108"/>
      <c r="C837" s="109" t="e">
        <f>VLOOKUP($B837,'Sledovanie čerpania rozpočtu'!$1:$1048576,2,0)</f>
        <v>#N/A</v>
      </c>
      <c r="D837" s="110" t="e">
        <f>VLOOKUP($B837,'Sledovanie čerpania rozpočtu'!$1:$1048576,4,0)</f>
        <v>#N/A</v>
      </c>
      <c r="E837" s="110" t="e">
        <f>VLOOKUP($B837,'Sledovanie čerpania rozpočtu'!$1:$1048576,3,0)</f>
        <v>#N/A</v>
      </c>
      <c r="F837" s="106"/>
      <c r="G837" s="107"/>
      <c r="H837" s="102"/>
      <c r="I837" s="102"/>
      <c r="J837" s="13">
        <f t="shared" si="15"/>
        <v>0</v>
      </c>
    </row>
    <row r="838" spans="1:10" x14ac:dyDescent="0.25">
      <c r="A838" s="105"/>
      <c r="B838" s="108"/>
      <c r="C838" s="109" t="e">
        <f>VLOOKUP($B838,'Sledovanie čerpania rozpočtu'!$1:$1048576,2,0)</f>
        <v>#N/A</v>
      </c>
      <c r="D838" s="110" t="e">
        <f>VLOOKUP($B838,'Sledovanie čerpania rozpočtu'!$1:$1048576,4,0)</f>
        <v>#N/A</v>
      </c>
      <c r="E838" s="110" t="e">
        <f>VLOOKUP($B838,'Sledovanie čerpania rozpočtu'!$1:$1048576,3,0)</f>
        <v>#N/A</v>
      </c>
      <c r="F838" s="106"/>
      <c r="G838" s="107"/>
      <c r="H838" s="102"/>
      <c r="I838" s="102"/>
      <c r="J838" s="13">
        <f t="shared" si="15"/>
        <v>0</v>
      </c>
    </row>
    <row r="839" spans="1:10" x14ac:dyDescent="0.25">
      <c r="A839" s="105"/>
      <c r="B839" s="108"/>
      <c r="C839" s="109" t="e">
        <f>VLOOKUP($B839,'Sledovanie čerpania rozpočtu'!$1:$1048576,2,0)</f>
        <v>#N/A</v>
      </c>
      <c r="D839" s="110" t="e">
        <f>VLOOKUP($B839,'Sledovanie čerpania rozpočtu'!$1:$1048576,4,0)</f>
        <v>#N/A</v>
      </c>
      <c r="E839" s="110" t="e">
        <f>VLOOKUP($B839,'Sledovanie čerpania rozpočtu'!$1:$1048576,3,0)</f>
        <v>#N/A</v>
      </c>
      <c r="F839" s="106"/>
      <c r="G839" s="107"/>
      <c r="H839" s="102"/>
      <c r="I839" s="102"/>
      <c r="J839" s="13">
        <f t="shared" si="15"/>
        <v>0</v>
      </c>
    </row>
    <row r="840" spans="1:10" x14ac:dyDescent="0.25">
      <c r="A840" s="105"/>
      <c r="B840" s="108"/>
      <c r="C840" s="109" t="e">
        <f>VLOOKUP($B840,'Sledovanie čerpania rozpočtu'!$1:$1048576,2,0)</f>
        <v>#N/A</v>
      </c>
      <c r="D840" s="110" t="e">
        <f>VLOOKUP($B840,'Sledovanie čerpania rozpočtu'!$1:$1048576,4,0)</f>
        <v>#N/A</v>
      </c>
      <c r="E840" s="110" t="e">
        <f>VLOOKUP($B840,'Sledovanie čerpania rozpočtu'!$1:$1048576,3,0)</f>
        <v>#N/A</v>
      </c>
      <c r="F840" s="106"/>
      <c r="G840" s="107"/>
      <c r="H840" s="102"/>
      <c r="I840" s="102"/>
      <c r="J840" s="13">
        <f t="shared" si="15"/>
        <v>0</v>
      </c>
    </row>
    <row r="841" spans="1:10" x14ac:dyDescent="0.25">
      <c r="A841" s="105"/>
      <c r="B841" s="108"/>
      <c r="C841" s="109" t="e">
        <f>VLOOKUP($B841,'Sledovanie čerpania rozpočtu'!$1:$1048576,2,0)</f>
        <v>#N/A</v>
      </c>
      <c r="D841" s="110" t="e">
        <f>VLOOKUP($B841,'Sledovanie čerpania rozpočtu'!$1:$1048576,4,0)</f>
        <v>#N/A</v>
      </c>
      <c r="E841" s="110" t="e">
        <f>VLOOKUP($B841,'Sledovanie čerpania rozpočtu'!$1:$1048576,3,0)</f>
        <v>#N/A</v>
      </c>
      <c r="F841" s="106"/>
      <c r="G841" s="107"/>
      <c r="H841" s="102"/>
      <c r="I841" s="102"/>
      <c r="J841" s="13">
        <f t="shared" si="15"/>
        <v>0</v>
      </c>
    </row>
    <row r="842" spans="1:10" x14ac:dyDescent="0.25">
      <c r="A842" s="105"/>
      <c r="B842" s="108"/>
      <c r="C842" s="109" t="e">
        <f>VLOOKUP($B842,'Sledovanie čerpania rozpočtu'!$1:$1048576,2,0)</f>
        <v>#N/A</v>
      </c>
      <c r="D842" s="110" t="e">
        <f>VLOOKUP($B842,'Sledovanie čerpania rozpočtu'!$1:$1048576,4,0)</f>
        <v>#N/A</v>
      </c>
      <c r="E842" s="110" t="e">
        <f>VLOOKUP($B842,'Sledovanie čerpania rozpočtu'!$1:$1048576,3,0)</f>
        <v>#N/A</v>
      </c>
      <c r="F842" s="106"/>
      <c r="G842" s="107"/>
      <c r="H842" s="102"/>
      <c r="I842" s="102"/>
      <c r="J842" s="13">
        <f t="shared" si="15"/>
        <v>0</v>
      </c>
    </row>
    <row r="843" spans="1:10" x14ac:dyDescent="0.25">
      <c r="A843" s="105"/>
      <c r="B843" s="108"/>
      <c r="C843" s="109" t="e">
        <f>VLOOKUP($B843,'Sledovanie čerpania rozpočtu'!$1:$1048576,2,0)</f>
        <v>#N/A</v>
      </c>
      <c r="D843" s="110" t="e">
        <f>VLOOKUP($B843,'Sledovanie čerpania rozpočtu'!$1:$1048576,4,0)</f>
        <v>#N/A</v>
      </c>
      <c r="E843" s="110" t="e">
        <f>VLOOKUP($B843,'Sledovanie čerpania rozpočtu'!$1:$1048576,3,0)</f>
        <v>#N/A</v>
      </c>
      <c r="F843" s="106"/>
      <c r="G843" s="107"/>
      <c r="H843" s="102"/>
      <c r="I843" s="102"/>
      <c r="J843" s="13">
        <f t="shared" si="15"/>
        <v>0</v>
      </c>
    </row>
    <row r="844" spans="1:10" x14ac:dyDescent="0.25">
      <c r="A844" s="105"/>
      <c r="B844" s="108"/>
      <c r="C844" s="109" t="e">
        <f>VLOOKUP($B844,'Sledovanie čerpania rozpočtu'!$1:$1048576,2,0)</f>
        <v>#N/A</v>
      </c>
      <c r="D844" s="110" t="e">
        <f>VLOOKUP($B844,'Sledovanie čerpania rozpočtu'!$1:$1048576,4,0)</f>
        <v>#N/A</v>
      </c>
      <c r="E844" s="110" t="e">
        <f>VLOOKUP($B844,'Sledovanie čerpania rozpočtu'!$1:$1048576,3,0)</f>
        <v>#N/A</v>
      </c>
      <c r="F844" s="106"/>
      <c r="G844" s="107"/>
      <c r="H844" s="102"/>
      <c r="I844" s="102"/>
      <c r="J844" s="13">
        <f t="shared" si="15"/>
        <v>0</v>
      </c>
    </row>
    <row r="845" spans="1:10" x14ac:dyDescent="0.25">
      <c r="A845" s="105"/>
      <c r="B845" s="108"/>
      <c r="C845" s="109" t="e">
        <f>VLOOKUP($B845,'Sledovanie čerpania rozpočtu'!$1:$1048576,2,0)</f>
        <v>#N/A</v>
      </c>
      <c r="D845" s="110" t="e">
        <f>VLOOKUP($B845,'Sledovanie čerpania rozpočtu'!$1:$1048576,4,0)</f>
        <v>#N/A</v>
      </c>
      <c r="E845" s="110" t="e">
        <f>VLOOKUP($B845,'Sledovanie čerpania rozpočtu'!$1:$1048576,3,0)</f>
        <v>#N/A</v>
      </c>
      <c r="F845" s="106"/>
      <c r="G845" s="107"/>
      <c r="H845" s="102"/>
      <c r="I845" s="102"/>
      <c r="J845" s="13">
        <f t="shared" si="15"/>
        <v>0</v>
      </c>
    </row>
    <row r="846" spans="1:10" x14ac:dyDescent="0.25">
      <c r="A846" s="105"/>
      <c r="B846" s="108"/>
      <c r="C846" s="109" t="e">
        <f>VLOOKUP($B846,'Sledovanie čerpania rozpočtu'!$1:$1048576,2,0)</f>
        <v>#N/A</v>
      </c>
      <c r="D846" s="110" t="e">
        <f>VLOOKUP($B846,'Sledovanie čerpania rozpočtu'!$1:$1048576,4,0)</f>
        <v>#N/A</v>
      </c>
      <c r="E846" s="110" t="e">
        <f>VLOOKUP($B846,'Sledovanie čerpania rozpočtu'!$1:$1048576,3,0)</f>
        <v>#N/A</v>
      </c>
      <c r="F846" s="106"/>
      <c r="G846" s="107"/>
      <c r="H846" s="102"/>
      <c r="I846" s="102"/>
      <c r="J846" s="13">
        <f t="shared" si="15"/>
        <v>0</v>
      </c>
    </row>
    <row r="847" spans="1:10" x14ac:dyDescent="0.25">
      <c r="A847" s="105"/>
      <c r="B847" s="108"/>
      <c r="C847" s="109" t="e">
        <f>VLOOKUP($B847,'Sledovanie čerpania rozpočtu'!$1:$1048576,2,0)</f>
        <v>#N/A</v>
      </c>
      <c r="D847" s="110" t="e">
        <f>VLOOKUP($B847,'Sledovanie čerpania rozpočtu'!$1:$1048576,4,0)</f>
        <v>#N/A</v>
      </c>
      <c r="E847" s="110" t="e">
        <f>VLOOKUP($B847,'Sledovanie čerpania rozpočtu'!$1:$1048576,3,0)</f>
        <v>#N/A</v>
      </c>
      <c r="F847" s="106"/>
      <c r="G847" s="107"/>
      <c r="H847" s="102"/>
      <c r="I847" s="102"/>
      <c r="J847" s="13">
        <f t="shared" si="15"/>
        <v>0</v>
      </c>
    </row>
    <row r="848" spans="1:10" x14ac:dyDescent="0.25">
      <c r="A848" s="105"/>
      <c r="B848" s="108"/>
      <c r="C848" s="109" t="e">
        <f>VLOOKUP($B848,'Sledovanie čerpania rozpočtu'!$1:$1048576,2,0)</f>
        <v>#N/A</v>
      </c>
      <c r="D848" s="110" t="e">
        <f>VLOOKUP($B848,'Sledovanie čerpania rozpočtu'!$1:$1048576,4,0)</f>
        <v>#N/A</v>
      </c>
      <c r="E848" s="110" t="e">
        <f>VLOOKUP($B848,'Sledovanie čerpania rozpočtu'!$1:$1048576,3,0)</f>
        <v>#N/A</v>
      </c>
      <c r="F848" s="106"/>
      <c r="G848" s="107"/>
      <c r="H848" s="102"/>
      <c r="I848" s="102"/>
      <c r="J848" s="13">
        <f t="shared" si="15"/>
        <v>0</v>
      </c>
    </row>
    <row r="849" spans="1:10" x14ac:dyDescent="0.25">
      <c r="A849" s="105"/>
      <c r="B849" s="108"/>
      <c r="C849" s="109" t="e">
        <f>VLOOKUP($B849,'Sledovanie čerpania rozpočtu'!$1:$1048576,2,0)</f>
        <v>#N/A</v>
      </c>
      <c r="D849" s="110" t="e">
        <f>VLOOKUP($B849,'Sledovanie čerpania rozpočtu'!$1:$1048576,4,0)</f>
        <v>#N/A</v>
      </c>
      <c r="E849" s="110" t="e">
        <f>VLOOKUP($B849,'Sledovanie čerpania rozpočtu'!$1:$1048576,3,0)</f>
        <v>#N/A</v>
      </c>
      <c r="F849" s="106"/>
      <c r="G849" s="107"/>
      <c r="H849" s="102"/>
      <c r="I849" s="102"/>
      <c r="J849" s="13">
        <f t="shared" si="15"/>
        <v>0</v>
      </c>
    </row>
    <row r="850" spans="1:10" x14ac:dyDescent="0.25">
      <c r="A850" s="105"/>
      <c r="B850" s="108"/>
      <c r="C850" s="109" t="e">
        <f>VLOOKUP($B850,'Sledovanie čerpania rozpočtu'!$1:$1048576,2,0)</f>
        <v>#N/A</v>
      </c>
      <c r="D850" s="110" t="e">
        <f>VLOOKUP($B850,'Sledovanie čerpania rozpočtu'!$1:$1048576,4,0)</f>
        <v>#N/A</v>
      </c>
      <c r="E850" s="110" t="e">
        <f>VLOOKUP($B850,'Sledovanie čerpania rozpočtu'!$1:$1048576,3,0)</f>
        <v>#N/A</v>
      </c>
      <c r="F850" s="106"/>
      <c r="G850" s="107"/>
      <c r="H850" s="102"/>
      <c r="I850" s="102"/>
      <c r="J850" s="13">
        <f t="shared" si="15"/>
        <v>0</v>
      </c>
    </row>
    <row r="851" spans="1:10" x14ac:dyDescent="0.25">
      <c r="A851" s="105"/>
      <c r="B851" s="108"/>
      <c r="C851" s="109" t="e">
        <f>VLOOKUP($B851,'Sledovanie čerpania rozpočtu'!$1:$1048576,2,0)</f>
        <v>#N/A</v>
      </c>
      <c r="D851" s="110" t="e">
        <f>VLOOKUP($B851,'Sledovanie čerpania rozpočtu'!$1:$1048576,4,0)</f>
        <v>#N/A</v>
      </c>
      <c r="E851" s="110" t="e">
        <f>VLOOKUP($B851,'Sledovanie čerpania rozpočtu'!$1:$1048576,3,0)</f>
        <v>#N/A</v>
      </c>
      <c r="F851" s="106"/>
      <c r="G851" s="107"/>
      <c r="H851" s="102"/>
      <c r="I851" s="102"/>
      <c r="J851" s="13">
        <f t="shared" si="15"/>
        <v>0</v>
      </c>
    </row>
    <row r="852" spans="1:10" x14ac:dyDescent="0.25">
      <c r="A852" s="105"/>
      <c r="B852" s="108"/>
      <c r="C852" s="109" t="e">
        <f>VLOOKUP($B852,'Sledovanie čerpania rozpočtu'!$1:$1048576,2,0)</f>
        <v>#N/A</v>
      </c>
      <c r="D852" s="110" t="e">
        <f>VLOOKUP($B852,'Sledovanie čerpania rozpočtu'!$1:$1048576,4,0)</f>
        <v>#N/A</v>
      </c>
      <c r="E852" s="110" t="e">
        <f>VLOOKUP($B852,'Sledovanie čerpania rozpočtu'!$1:$1048576,3,0)</f>
        <v>#N/A</v>
      </c>
      <c r="F852" s="106"/>
      <c r="G852" s="107"/>
      <c r="H852" s="102"/>
      <c r="I852" s="102"/>
      <c r="J852" s="13">
        <f t="shared" si="15"/>
        <v>0</v>
      </c>
    </row>
    <row r="853" spans="1:10" x14ac:dyDescent="0.25">
      <c r="A853" s="105"/>
      <c r="B853" s="108"/>
      <c r="C853" s="109" t="e">
        <f>VLOOKUP($B853,'Sledovanie čerpania rozpočtu'!$1:$1048576,2,0)</f>
        <v>#N/A</v>
      </c>
      <c r="D853" s="110" t="e">
        <f>VLOOKUP($B853,'Sledovanie čerpania rozpočtu'!$1:$1048576,4,0)</f>
        <v>#N/A</v>
      </c>
      <c r="E853" s="110" t="e">
        <f>VLOOKUP($B853,'Sledovanie čerpania rozpočtu'!$1:$1048576,3,0)</f>
        <v>#N/A</v>
      </c>
      <c r="F853" s="106"/>
      <c r="G853" s="107"/>
      <c r="H853" s="102"/>
      <c r="I853" s="102"/>
      <c r="J853" s="13">
        <f t="shared" si="15"/>
        <v>0</v>
      </c>
    </row>
    <row r="854" spans="1:10" x14ac:dyDescent="0.25">
      <c r="A854" s="105"/>
      <c r="B854" s="108"/>
      <c r="C854" s="109" t="e">
        <f>VLOOKUP($B854,'Sledovanie čerpania rozpočtu'!$1:$1048576,2,0)</f>
        <v>#N/A</v>
      </c>
      <c r="D854" s="110" t="e">
        <f>VLOOKUP($B854,'Sledovanie čerpania rozpočtu'!$1:$1048576,4,0)</f>
        <v>#N/A</v>
      </c>
      <c r="E854" s="110" t="e">
        <f>VLOOKUP($B854,'Sledovanie čerpania rozpočtu'!$1:$1048576,3,0)</f>
        <v>#N/A</v>
      </c>
      <c r="F854" s="106"/>
      <c r="G854" s="107"/>
      <c r="H854" s="102"/>
      <c r="I854" s="102"/>
      <c r="J854" s="13">
        <f t="shared" si="15"/>
        <v>0</v>
      </c>
    </row>
    <row r="855" spans="1:10" x14ac:dyDescent="0.25">
      <c r="A855" s="105"/>
      <c r="B855" s="108"/>
      <c r="C855" s="109" t="e">
        <f>VLOOKUP($B855,'Sledovanie čerpania rozpočtu'!$1:$1048576,2,0)</f>
        <v>#N/A</v>
      </c>
      <c r="D855" s="110" t="e">
        <f>VLOOKUP($B855,'Sledovanie čerpania rozpočtu'!$1:$1048576,4,0)</f>
        <v>#N/A</v>
      </c>
      <c r="E855" s="110" t="e">
        <f>VLOOKUP($B855,'Sledovanie čerpania rozpočtu'!$1:$1048576,3,0)</f>
        <v>#N/A</v>
      </c>
      <c r="F855" s="106"/>
      <c r="G855" s="107"/>
      <c r="H855" s="102"/>
      <c r="I855" s="102"/>
      <c r="J855" s="13">
        <f t="shared" si="15"/>
        <v>0</v>
      </c>
    </row>
    <row r="856" spans="1:10" x14ac:dyDescent="0.25">
      <c r="A856" s="105"/>
      <c r="B856" s="108"/>
      <c r="C856" s="109" t="e">
        <f>VLOOKUP($B856,'Sledovanie čerpania rozpočtu'!$1:$1048576,2,0)</f>
        <v>#N/A</v>
      </c>
      <c r="D856" s="110" t="e">
        <f>VLOOKUP($B856,'Sledovanie čerpania rozpočtu'!$1:$1048576,4,0)</f>
        <v>#N/A</v>
      </c>
      <c r="E856" s="110" t="e">
        <f>VLOOKUP($B856,'Sledovanie čerpania rozpočtu'!$1:$1048576,3,0)</f>
        <v>#N/A</v>
      </c>
      <c r="F856" s="106"/>
      <c r="G856" s="107"/>
      <c r="H856" s="102"/>
      <c r="I856" s="102"/>
      <c r="J856" s="13">
        <f t="shared" si="15"/>
        <v>0</v>
      </c>
    </row>
    <row r="857" spans="1:10" x14ac:dyDescent="0.25">
      <c r="A857" s="105"/>
      <c r="B857" s="108"/>
      <c r="C857" s="109" t="e">
        <f>VLOOKUP($B857,'Sledovanie čerpania rozpočtu'!$1:$1048576,2,0)</f>
        <v>#N/A</v>
      </c>
      <c r="D857" s="110" t="e">
        <f>VLOOKUP($B857,'Sledovanie čerpania rozpočtu'!$1:$1048576,4,0)</f>
        <v>#N/A</v>
      </c>
      <c r="E857" s="110" t="e">
        <f>VLOOKUP($B857,'Sledovanie čerpania rozpočtu'!$1:$1048576,3,0)</f>
        <v>#N/A</v>
      </c>
      <c r="F857" s="106"/>
      <c r="G857" s="107"/>
      <c r="H857" s="102"/>
      <c r="I857" s="102"/>
      <c r="J857" s="13">
        <f t="shared" si="15"/>
        <v>0</v>
      </c>
    </row>
    <row r="858" spans="1:10" x14ac:dyDescent="0.25">
      <c r="A858" s="105"/>
      <c r="B858" s="108"/>
      <c r="C858" s="109" t="e">
        <f>VLOOKUP($B858,'Sledovanie čerpania rozpočtu'!$1:$1048576,2,0)</f>
        <v>#N/A</v>
      </c>
      <c r="D858" s="110" t="e">
        <f>VLOOKUP($B858,'Sledovanie čerpania rozpočtu'!$1:$1048576,4,0)</f>
        <v>#N/A</v>
      </c>
      <c r="E858" s="110" t="e">
        <f>VLOOKUP($B858,'Sledovanie čerpania rozpočtu'!$1:$1048576,3,0)</f>
        <v>#N/A</v>
      </c>
      <c r="F858" s="106"/>
      <c r="G858" s="107"/>
      <c r="H858" s="102"/>
      <c r="I858" s="102"/>
      <c r="J858" s="13">
        <f t="shared" si="15"/>
        <v>0</v>
      </c>
    </row>
    <row r="859" spans="1:10" x14ac:dyDescent="0.25">
      <c r="A859" s="105"/>
      <c r="B859" s="108"/>
      <c r="C859" s="109" t="e">
        <f>VLOOKUP($B859,'Sledovanie čerpania rozpočtu'!$1:$1048576,2,0)</f>
        <v>#N/A</v>
      </c>
      <c r="D859" s="110" t="e">
        <f>VLOOKUP($B859,'Sledovanie čerpania rozpočtu'!$1:$1048576,4,0)</f>
        <v>#N/A</v>
      </c>
      <c r="E859" s="110" t="e">
        <f>VLOOKUP($B859,'Sledovanie čerpania rozpočtu'!$1:$1048576,3,0)</f>
        <v>#N/A</v>
      </c>
      <c r="F859" s="106"/>
      <c r="G859" s="107"/>
      <c r="H859" s="102"/>
      <c r="I859" s="102"/>
      <c r="J859" s="13">
        <f t="shared" si="15"/>
        <v>0</v>
      </c>
    </row>
    <row r="860" spans="1:10" x14ac:dyDescent="0.25">
      <c r="A860" s="105"/>
      <c r="B860" s="108"/>
      <c r="C860" s="109" t="e">
        <f>VLOOKUP($B860,'Sledovanie čerpania rozpočtu'!$1:$1048576,2,0)</f>
        <v>#N/A</v>
      </c>
      <c r="D860" s="110" t="e">
        <f>VLOOKUP($B860,'Sledovanie čerpania rozpočtu'!$1:$1048576,4,0)</f>
        <v>#N/A</v>
      </c>
      <c r="E860" s="110" t="e">
        <f>VLOOKUP($B860,'Sledovanie čerpania rozpočtu'!$1:$1048576,3,0)</f>
        <v>#N/A</v>
      </c>
      <c r="F860" s="106"/>
      <c r="G860" s="107"/>
      <c r="H860" s="102"/>
      <c r="I860" s="102"/>
      <c r="J860" s="13">
        <f t="shared" si="15"/>
        <v>0</v>
      </c>
    </row>
    <row r="861" spans="1:10" x14ac:dyDescent="0.25">
      <c r="A861" s="105"/>
      <c r="B861" s="108"/>
      <c r="C861" s="109" t="e">
        <f>VLOOKUP($B861,'Sledovanie čerpania rozpočtu'!$1:$1048576,2,0)</f>
        <v>#N/A</v>
      </c>
      <c r="D861" s="110" t="e">
        <f>VLOOKUP($B861,'Sledovanie čerpania rozpočtu'!$1:$1048576,4,0)</f>
        <v>#N/A</v>
      </c>
      <c r="E861" s="110" t="e">
        <f>VLOOKUP($B861,'Sledovanie čerpania rozpočtu'!$1:$1048576,3,0)</f>
        <v>#N/A</v>
      </c>
      <c r="F861" s="106"/>
      <c r="G861" s="107"/>
      <c r="H861" s="102"/>
      <c r="I861" s="102"/>
      <c r="J861" s="13">
        <f t="shared" si="15"/>
        <v>0</v>
      </c>
    </row>
    <row r="862" spans="1:10" x14ac:dyDescent="0.25">
      <c r="A862" s="105"/>
      <c r="B862" s="108"/>
      <c r="C862" s="109" t="e">
        <f>VLOOKUP($B862,'Sledovanie čerpania rozpočtu'!$1:$1048576,2,0)</f>
        <v>#N/A</v>
      </c>
      <c r="D862" s="110" t="e">
        <f>VLOOKUP($B862,'Sledovanie čerpania rozpočtu'!$1:$1048576,4,0)</f>
        <v>#N/A</v>
      </c>
      <c r="E862" s="110" t="e">
        <f>VLOOKUP($B862,'Sledovanie čerpania rozpočtu'!$1:$1048576,3,0)</f>
        <v>#N/A</v>
      </c>
      <c r="F862" s="106"/>
      <c r="G862" s="107"/>
      <c r="H862" s="102"/>
      <c r="I862" s="102"/>
      <c r="J862" s="13">
        <f t="shared" si="15"/>
        <v>0</v>
      </c>
    </row>
    <row r="863" spans="1:10" x14ac:dyDescent="0.25">
      <c r="A863" s="105"/>
      <c r="B863" s="108"/>
      <c r="C863" s="109" t="e">
        <f>VLOOKUP($B863,'Sledovanie čerpania rozpočtu'!$1:$1048576,2,0)</f>
        <v>#N/A</v>
      </c>
      <c r="D863" s="110" t="e">
        <f>VLOOKUP($B863,'Sledovanie čerpania rozpočtu'!$1:$1048576,4,0)</f>
        <v>#N/A</v>
      </c>
      <c r="E863" s="110" t="e">
        <f>VLOOKUP($B863,'Sledovanie čerpania rozpočtu'!$1:$1048576,3,0)</f>
        <v>#N/A</v>
      </c>
      <c r="F863" s="106"/>
      <c r="G863" s="107"/>
      <c r="H863" s="102"/>
      <c r="I863" s="102"/>
      <c r="J863" s="13">
        <f t="shared" si="15"/>
        <v>0</v>
      </c>
    </row>
    <row r="864" spans="1:10" x14ac:dyDescent="0.25">
      <c r="A864" s="105"/>
      <c r="B864" s="108"/>
      <c r="C864" s="109" t="e">
        <f>VLOOKUP($B864,'Sledovanie čerpania rozpočtu'!$1:$1048576,2,0)</f>
        <v>#N/A</v>
      </c>
      <c r="D864" s="110" t="e">
        <f>VLOOKUP($B864,'Sledovanie čerpania rozpočtu'!$1:$1048576,4,0)</f>
        <v>#N/A</v>
      </c>
      <c r="E864" s="110" t="e">
        <f>VLOOKUP($B864,'Sledovanie čerpania rozpočtu'!$1:$1048576,3,0)</f>
        <v>#N/A</v>
      </c>
      <c r="F864" s="106"/>
      <c r="G864" s="107"/>
      <c r="H864" s="102"/>
      <c r="I864" s="102"/>
      <c r="J864" s="13">
        <f t="shared" si="15"/>
        <v>0</v>
      </c>
    </row>
    <row r="865" spans="1:10" x14ac:dyDescent="0.25">
      <c r="A865" s="105"/>
      <c r="B865" s="108"/>
      <c r="C865" s="109" t="e">
        <f>VLOOKUP($B865,'Sledovanie čerpania rozpočtu'!$1:$1048576,2,0)</f>
        <v>#N/A</v>
      </c>
      <c r="D865" s="110" t="e">
        <f>VLOOKUP($B865,'Sledovanie čerpania rozpočtu'!$1:$1048576,4,0)</f>
        <v>#N/A</v>
      </c>
      <c r="E865" s="110" t="e">
        <f>VLOOKUP($B865,'Sledovanie čerpania rozpočtu'!$1:$1048576,3,0)</f>
        <v>#N/A</v>
      </c>
      <c r="F865" s="106"/>
      <c r="G865" s="107"/>
      <c r="H865" s="102"/>
      <c r="I865" s="102"/>
      <c r="J865" s="13">
        <f t="shared" si="15"/>
        <v>0</v>
      </c>
    </row>
    <row r="866" spans="1:10" x14ac:dyDescent="0.25">
      <c r="A866" s="105"/>
      <c r="B866" s="108"/>
      <c r="C866" s="109" t="e">
        <f>VLOOKUP($B866,'Sledovanie čerpania rozpočtu'!$1:$1048576,2,0)</f>
        <v>#N/A</v>
      </c>
      <c r="D866" s="110" t="e">
        <f>VLOOKUP($B866,'Sledovanie čerpania rozpočtu'!$1:$1048576,4,0)</f>
        <v>#N/A</v>
      </c>
      <c r="E866" s="110" t="e">
        <f>VLOOKUP($B866,'Sledovanie čerpania rozpočtu'!$1:$1048576,3,0)</f>
        <v>#N/A</v>
      </c>
      <c r="F866" s="106"/>
      <c r="G866" s="107"/>
      <c r="H866" s="102"/>
      <c r="I866" s="102"/>
      <c r="J866" s="13">
        <f t="shared" si="15"/>
        <v>0</v>
      </c>
    </row>
    <row r="867" spans="1:10" x14ac:dyDescent="0.25">
      <c r="A867" s="105"/>
      <c r="B867" s="108"/>
      <c r="C867" s="109" t="e">
        <f>VLOOKUP($B867,'Sledovanie čerpania rozpočtu'!$1:$1048576,2,0)</f>
        <v>#N/A</v>
      </c>
      <c r="D867" s="110" t="e">
        <f>VLOOKUP($B867,'Sledovanie čerpania rozpočtu'!$1:$1048576,4,0)</f>
        <v>#N/A</v>
      </c>
      <c r="E867" s="110" t="e">
        <f>VLOOKUP($B867,'Sledovanie čerpania rozpočtu'!$1:$1048576,3,0)</f>
        <v>#N/A</v>
      </c>
      <c r="F867" s="106"/>
      <c r="G867" s="107"/>
      <c r="H867" s="102"/>
      <c r="I867" s="102"/>
      <c r="J867" s="13">
        <f t="shared" si="15"/>
        <v>0</v>
      </c>
    </row>
    <row r="868" spans="1:10" x14ac:dyDescent="0.25">
      <c r="A868" s="105"/>
      <c r="B868" s="108"/>
      <c r="C868" s="109" t="e">
        <f>VLOOKUP($B868,'Sledovanie čerpania rozpočtu'!$1:$1048576,2,0)</f>
        <v>#N/A</v>
      </c>
      <c r="D868" s="110" t="e">
        <f>VLOOKUP($B868,'Sledovanie čerpania rozpočtu'!$1:$1048576,4,0)</f>
        <v>#N/A</v>
      </c>
      <c r="E868" s="110" t="e">
        <f>VLOOKUP($B868,'Sledovanie čerpania rozpočtu'!$1:$1048576,3,0)</f>
        <v>#N/A</v>
      </c>
      <c r="F868" s="106"/>
      <c r="G868" s="107"/>
      <c r="H868" s="102"/>
      <c r="I868" s="102"/>
      <c r="J868" s="13">
        <f t="shared" si="15"/>
        <v>0</v>
      </c>
    </row>
    <row r="869" spans="1:10" x14ac:dyDescent="0.25">
      <c r="A869" s="105"/>
      <c r="B869" s="108"/>
      <c r="C869" s="109" t="e">
        <f>VLOOKUP($B869,'Sledovanie čerpania rozpočtu'!$1:$1048576,2,0)</f>
        <v>#N/A</v>
      </c>
      <c r="D869" s="110" t="e">
        <f>VLOOKUP($B869,'Sledovanie čerpania rozpočtu'!$1:$1048576,4,0)</f>
        <v>#N/A</v>
      </c>
      <c r="E869" s="110" t="e">
        <f>VLOOKUP($B869,'Sledovanie čerpania rozpočtu'!$1:$1048576,3,0)</f>
        <v>#N/A</v>
      </c>
      <c r="F869" s="106"/>
      <c r="G869" s="107"/>
      <c r="H869" s="102"/>
      <c r="I869" s="102"/>
      <c r="J869" s="13">
        <f t="shared" si="15"/>
        <v>0</v>
      </c>
    </row>
    <row r="870" spans="1:10" x14ac:dyDescent="0.25">
      <c r="A870" s="105"/>
      <c r="B870" s="108"/>
      <c r="C870" s="109" t="e">
        <f>VLOOKUP($B870,'Sledovanie čerpania rozpočtu'!$1:$1048576,2,0)</f>
        <v>#N/A</v>
      </c>
      <c r="D870" s="110" t="e">
        <f>VLOOKUP($B870,'Sledovanie čerpania rozpočtu'!$1:$1048576,4,0)</f>
        <v>#N/A</v>
      </c>
      <c r="E870" s="110" t="e">
        <f>VLOOKUP($B870,'Sledovanie čerpania rozpočtu'!$1:$1048576,3,0)</f>
        <v>#N/A</v>
      </c>
      <c r="F870" s="106"/>
      <c r="G870" s="107"/>
      <c r="H870" s="102"/>
      <c r="I870" s="102"/>
      <c r="J870" s="13">
        <f t="shared" si="15"/>
        <v>0</v>
      </c>
    </row>
    <row r="871" spans="1:10" x14ac:dyDescent="0.25">
      <c r="A871" s="105"/>
      <c r="B871" s="108"/>
      <c r="C871" s="109" t="e">
        <f>VLOOKUP($B871,'Sledovanie čerpania rozpočtu'!$1:$1048576,2,0)</f>
        <v>#N/A</v>
      </c>
      <c r="D871" s="110" t="e">
        <f>VLOOKUP($B871,'Sledovanie čerpania rozpočtu'!$1:$1048576,4,0)</f>
        <v>#N/A</v>
      </c>
      <c r="E871" s="110" t="e">
        <f>VLOOKUP($B871,'Sledovanie čerpania rozpočtu'!$1:$1048576,3,0)</f>
        <v>#N/A</v>
      </c>
      <c r="F871" s="106"/>
      <c r="G871" s="107"/>
      <c r="H871" s="102"/>
      <c r="I871" s="102"/>
      <c r="J871" s="13">
        <f t="shared" si="15"/>
        <v>0</v>
      </c>
    </row>
    <row r="872" spans="1:10" x14ac:dyDescent="0.25">
      <c r="A872" s="105"/>
      <c r="B872" s="108"/>
      <c r="C872" s="109" t="e">
        <f>VLOOKUP($B872,'Sledovanie čerpania rozpočtu'!$1:$1048576,2,0)</f>
        <v>#N/A</v>
      </c>
      <c r="D872" s="110" t="e">
        <f>VLOOKUP($B872,'Sledovanie čerpania rozpočtu'!$1:$1048576,4,0)</f>
        <v>#N/A</v>
      </c>
      <c r="E872" s="110" t="e">
        <f>VLOOKUP($B872,'Sledovanie čerpania rozpočtu'!$1:$1048576,3,0)</f>
        <v>#N/A</v>
      </c>
      <c r="F872" s="106"/>
      <c r="G872" s="107"/>
      <c r="H872" s="102"/>
      <c r="I872" s="102"/>
      <c r="J872" s="13">
        <f t="shared" si="15"/>
        <v>0</v>
      </c>
    </row>
    <row r="873" spans="1:10" x14ac:dyDescent="0.25">
      <c r="A873" s="105"/>
      <c r="B873" s="108"/>
      <c r="C873" s="109" t="e">
        <f>VLOOKUP($B873,'Sledovanie čerpania rozpočtu'!$1:$1048576,2,0)</f>
        <v>#N/A</v>
      </c>
      <c r="D873" s="110" t="e">
        <f>VLOOKUP($B873,'Sledovanie čerpania rozpočtu'!$1:$1048576,4,0)</f>
        <v>#N/A</v>
      </c>
      <c r="E873" s="110" t="e">
        <f>VLOOKUP($B873,'Sledovanie čerpania rozpočtu'!$1:$1048576,3,0)</f>
        <v>#N/A</v>
      </c>
      <c r="F873" s="106"/>
      <c r="G873" s="107"/>
      <c r="H873" s="102"/>
      <c r="I873" s="102"/>
      <c r="J873" s="13">
        <f t="shared" si="15"/>
        <v>0</v>
      </c>
    </row>
    <row r="874" spans="1:10" x14ac:dyDescent="0.25">
      <c r="A874" s="105"/>
      <c r="B874" s="108"/>
      <c r="C874" s="109" t="e">
        <f>VLOOKUP($B874,'Sledovanie čerpania rozpočtu'!$1:$1048576,2,0)</f>
        <v>#N/A</v>
      </c>
      <c r="D874" s="110" t="e">
        <f>VLOOKUP($B874,'Sledovanie čerpania rozpočtu'!$1:$1048576,4,0)</f>
        <v>#N/A</v>
      </c>
      <c r="E874" s="110" t="e">
        <f>VLOOKUP($B874,'Sledovanie čerpania rozpočtu'!$1:$1048576,3,0)</f>
        <v>#N/A</v>
      </c>
      <c r="F874" s="106"/>
      <c r="G874" s="107"/>
      <c r="H874" s="102"/>
      <c r="I874" s="102"/>
      <c r="J874" s="13">
        <f t="shared" si="15"/>
        <v>0</v>
      </c>
    </row>
    <row r="875" spans="1:10" x14ac:dyDescent="0.25">
      <c r="A875" s="105"/>
      <c r="B875" s="108"/>
      <c r="C875" s="109" t="e">
        <f>VLOOKUP($B875,'Sledovanie čerpania rozpočtu'!$1:$1048576,2,0)</f>
        <v>#N/A</v>
      </c>
      <c r="D875" s="110" t="e">
        <f>VLOOKUP($B875,'Sledovanie čerpania rozpočtu'!$1:$1048576,4,0)</f>
        <v>#N/A</v>
      </c>
      <c r="E875" s="110" t="e">
        <f>VLOOKUP($B875,'Sledovanie čerpania rozpočtu'!$1:$1048576,3,0)</f>
        <v>#N/A</v>
      </c>
      <c r="F875" s="106"/>
      <c r="G875" s="107"/>
      <c r="H875" s="102"/>
      <c r="I875" s="102"/>
      <c r="J875" s="13">
        <f t="shared" si="15"/>
        <v>0</v>
      </c>
    </row>
    <row r="876" spans="1:10" x14ac:dyDescent="0.25">
      <c r="A876" s="105"/>
      <c r="B876" s="108"/>
      <c r="C876" s="109" t="e">
        <f>VLOOKUP($B876,'Sledovanie čerpania rozpočtu'!$1:$1048576,2,0)</f>
        <v>#N/A</v>
      </c>
      <c r="D876" s="110" t="e">
        <f>VLOOKUP($B876,'Sledovanie čerpania rozpočtu'!$1:$1048576,4,0)</f>
        <v>#N/A</v>
      </c>
      <c r="E876" s="110" t="e">
        <f>VLOOKUP($B876,'Sledovanie čerpania rozpočtu'!$1:$1048576,3,0)</f>
        <v>#N/A</v>
      </c>
      <c r="F876" s="106"/>
      <c r="G876" s="107"/>
      <c r="H876" s="102"/>
      <c r="I876" s="102"/>
      <c r="J876" s="13">
        <f t="shared" si="15"/>
        <v>0</v>
      </c>
    </row>
    <row r="877" spans="1:10" x14ac:dyDescent="0.25">
      <c r="A877" s="105"/>
      <c r="B877" s="108"/>
      <c r="C877" s="109" t="e">
        <f>VLOOKUP($B877,'Sledovanie čerpania rozpočtu'!$1:$1048576,2,0)</f>
        <v>#N/A</v>
      </c>
      <c r="D877" s="110" t="e">
        <f>VLOOKUP($B877,'Sledovanie čerpania rozpočtu'!$1:$1048576,4,0)</f>
        <v>#N/A</v>
      </c>
      <c r="E877" s="110" t="e">
        <f>VLOOKUP($B877,'Sledovanie čerpania rozpočtu'!$1:$1048576,3,0)</f>
        <v>#N/A</v>
      </c>
      <c r="F877" s="106"/>
      <c r="G877" s="107"/>
      <c r="H877" s="102"/>
      <c r="I877" s="102"/>
      <c r="J877" s="13">
        <f t="shared" si="15"/>
        <v>0</v>
      </c>
    </row>
    <row r="878" spans="1:10" x14ac:dyDescent="0.25">
      <c r="A878" s="105"/>
      <c r="B878" s="108"/>
      <c r="C878" s="109" t="e">
        <f>VLOOKUP($B878,'Sledovanie čerpania rozpočtu'!$1:$1048576,2,0)</f>
        <v>#N/A</v>
      </c>
      <c r="D878" s="110" t="e">
        <f>VLOOKUP($B878,'Sledovanie čerpania rozpočtu'!$1:$1048576,4,0)</f>
        <v>#N/A</v>
      </c>
      <c r="E878" s="110" t="e">
        <f>VLOOKUP($B878,'Sledovanie čerpania rozpočtu'!$1:$1048576,3,0)</f>
        <v>#N/A</v>
      </c>
      <c r="F878" s="106"/>
      <c r="G878" s="107"/>
      <c r="H878" s="102"/>
      <c r="I878" s="102"/>
      <c r="J878" s="13">
        <f t="shared" si="15"/>
        <v>0</v>
      </c>
    </row>
    <row r="879" spans="1:10" x14ac:dyDescent="0.25">
      <c r="A879" s="105"/>
      <c r="B879" s="108"/>
      <c r="C879" s="109" t="e">
        <f>VLOOKUP($B879,'Sledovanie čerpania rozpočtu'!$1:$1048576,2,0)</f>
        <v>#N/A</v>
      </c>
      <c r="D879" s="110" t="e">
        <f>VLOOKUP($B879,'Sledovanie čerpania rozpočtu'!$1:$1048576,4,0)</f>
        <v>#N/A</v>
      </c>
      <c r="E879" s="110" t="e">
        <f>VLOOKUP($B879,'Sledovanie čerpania rozpočtu'!$1:$1048576,3,0)</f>
        <v>#N/A</v>
      </c>
      <c r="F879" s="106"/>
      <c r="G879" s="107"/>
      <c r="H879" s="102"/>
      <c r="I879" s="102"/>
      <c r="J879" s="13">
        <f t="shared" si="15"/>
        <v>0</v>
      </c>
    </row>
    <row r="880" spans="1:10" x14ac:dyDescent="0.25">
      <c r="A880" s="105"/>
      <c r="B880" s="108"/>
      <c r="C880" s="109" t="e">
        <f>VLOOKUP($B880,'Sledovanie čerpania rozpočtu'!$1:$1048576,2,0)</f>
        <v>#N/A</v>
      </c>
      <c r="D880" s="110" t="e">
        <f>VLOOKUP($B880,'Sledovanie čerpania rozpočtu'!$1:$1048576,4,0)</f>
        <v>#N/A</v>
      </c>
      <c r="E880" s="110" t="e">
        <f>VLOOKUP($B880,'Sledovanie čerpania rozpočtu'!$1:$1048576,3,0)</f>
        <v>#N/A</v>
      </c>
      <c r="F880" s="106"/>
      <c r="G880" s="107"/>
      <c r="H880" s="102"/>
      <c r="I880" s="102"/>
      <c r="J880" s="13">
        <f t="shared" si="15"/>
        <v>0</v>
      </c>
    </row>
    <row r="881" spans="1:10" x14ac:dyDescent="0.25">
      <c r="A881" s="105"/>
      <c r="B881" s="108"/>
      <c r="C881" s="109" t="e">
        <f>VLOOKUP($B881,'Sledovanie čerpania rozpočtu'!$1:$1048576,2,0)</f>
        <v>#N/A</v>
      </c>
      <c r="D881" s="110" t="e">
        <f>VLOOKUP($B881,'Sledovanie čerpania rozpočtu'!$1:$1048576,4,0)</f>
        <v>#N/A</v>
      </c>
      <c r="E881" s="110" t="e">
        <f>VLOOKUP($B881,'Sledovanie čerpania rozpočtu'!$1:$1048576,3,0)</f>
        <v>#N/A</v>
      </c>
      <c r="F881" s="106"/>
      <c r="G881" s="107"/>
      <c r="H881" s="102"/>
      <c r="I881" s="102"/>
      <c r="J881" s="13">
        <f t="shared" si="15"/>
        <v>0</v>
      </c>
    </row>
    <row r="882" spans="1:10" x14ac:dyDescent="0.25">
      <c r="A882" s="105"/>
      <c r="B882" s="108"/>
      <c r="C882" s="109" t="e">
        <f>VLOOKUP($B882,'Sledovanie čerpania rozpočtu'!$1:$1048576,2,0)</f>
        <v>#N/A</v>
      </c>
      <c r="D882" s="110" t="e">
        <f>VLOOKUP($B882,'Sledovanie čerpania rozpočtu'!$1:$1048576,4,0)</f>
        <v>#N/A</v>
      </c>
      <c r="E882" s="110" t="e">
        <f>VLOOKUP($B882,'Sledovanie čerpania rozpočtu'!$1:$1048576,3,0)</f>
        <v>#N/A</v>
      </c>
      <c r="F882" s="106"/>
      <c r="G882" s="107"/>
      <c r="H882" s="102"/>
      <c r="I882" s="102"/>
      <c r="J882" s="13">
        <f t="shared" si="15"/>
        <v>0</v>
      </c>
    </row>
    <row r="883" spans="1:10" x14ac:dyDescent="0.25">
      <c r="A883" s="105"/>
      <c r="B883" s="108"/>
      <c r="C883" s="109" t="e">
        <f>VLOOKUP($B883,'Sledovanie čerpania rozpočtu'!$1:$1048576,2,0)</f>
        <v>#N/A</v>
      </c>
      <c r="D883" s="110" t="e">
        <f>VLOOKUP($B883,'Sledovanie čerpania rozpočtu'!$1:$1048576,4,0)</f>
        <v>#N/A</v>
      </c>
      <c r="E883" s="110" t="e">
        <f>VLOOKUP($B883,'Sledovanie čerpania rozpočtu'!$1:$1048576,3,0)</f>
        <v>#N/A</v>
      </c>
      <c r="F883" s="106"/>
      <c r="G883" s="107"/>
      <c r="H883" s="102"/>
      <c r="I883" s="102"/>
      <c r="J883" s="13">
        <f t="shared" si="15"/>
        <v>0</v>
      </c>
    </row>
    <row r="884" spans="1:10" x14ac:dyDescent="0.25">
      <c r="A884" s="105"/>
      <c r="B884" s="108"/>
      <c r="C884" s="109" t="e">
        <f>VLOOKUP($B884,'Sledovanie čerpania rozpočtu'!$1:$1048576,2,0)</f>
        <v>#N/A</v>
      </c>
      <c r="D884" s="110" t="e">
        <f>VLOOKUP($B884,'Sledovanie čerpania rozpočtu'!$1:$1048576,4,0)</f>
        <v>#N/A</v>
      </c>
      <c r="E884" s="110" t="e">
        <f>VLOOKUP($B884,'Sledovanie čerpania rozpočtu'!$1:$1048576,3,0)</f>
        <v>#N/A</v>
      </c>
      <c r="F884" s="106"/>
      <c r="G884" s="107"/>
      <c r="H884" s="102"/>
      <c r="I884" s="102"/>
      <c r="J884" s="13">
        <f t="shared" si="15"/>
        <v>0</v>
      </c>
    </row>
    <row r="885" spans="1:10" x14ac:dyDescent="0.25">
      <c r="A885" s="105"/>
      <c r="B885" s="108"/>
      <c r="C885" s="109" t="e">
        <f>VLOOKUP($B885,'Sledovanie čerpania rozpočtu'!$1:$1048576,2,0)</f>
        <v>#N/A</v>
      </c>
      <c r="D885" s="110" t="e">
        <f>VLOOKUP($B885,'Sledovanie čerpania rozpočtu'!$1:$1048576,4,0)</f>
        <v>#N/A</v>
      </c>
      <c r="E885" s="110" t="e">
        <f>VLOOKUP($B885,'Sledovanie čerpania rozpočtu'!$1:$1048576,3,0)</f>
        <v>#N/A</v>
      </c>
      <c r="F885" s="106"/>
      <c r="G885" s="107"/>
      <c r="H885" s="102"/>
      <c r="I885" s="102"/>
      <c r="J885" s="13">
        <f t="shared" si="15"/>
        <v>0</v>
      </c>
    </row>
    <row r="886" spans="1:10" x14ac:dyDescent="0.25">
      <c r="A886" s="105"/>
      <c r="B886" s="108"/>
      <c r="C886" s="109" t="e">
        <f>VLOOKUP($B886,'Sledovanie čerpania rozpočtu'!$1:$1048576,2,0)</f>
        <v>#N/A</v>
      </c>
      <c r="D886" s="110" t="e">
        <f>VLOOKUP($B886,'Sledovanie čerpania rozpočtu'!$1:$1048576,4,0)</f>
        <v>#N/A</v>
      </c>
      <c r="E886" s="110" t="e">
        <f>VLOOKUP($B886,'Sledovanie čerpania rozpočtu'!$1:$1048576,3,0)</f>
        <v>#N/A</v>
      </c>
      <c r="F886" s="106"/>
      <c r="G886" s="107"/>
      <c r="H886" s="102"/>
      <c r="I886" s="102"/>
      <c r="J886" s="13">
        <f t="shared" si="15"/>
        <v>0</v>
      </c>
    </row>
    <row r="887" spans="1:10" x14ac:dyDescent="0.25">
      <c r="A887" s="105"/>
      <c r="B887" s="108"/>
      <c r="C887" s="109" t="e">
        <f>VLOOKUP($B887,'Sledovanie čerpania rozpočtu'!$1:$1048576,2,0)</f>
        <v>#N/A</v>
      </c>
      <c r="D887" s="110" t="e">
        <f>VLOOKUP($B887,'Sledovanie čerpania rozpočtu'!$1:$1048576,4,0)</f>
        <v>#N/A</v>
      </c>
      <c r="E887" s="110" t="e">
        <f>VLOOKUP($B887,'Sledovanie čerpania rozpočtu'!$1:$1048576,3,0)</f>
        <v>#N/A</v>
      </c>
      <c r="F887" s="106"/>
      <c r="G887" s="107"/>
      <c r="H887" s="102"/>
      <c r="I887" s="102"/>
      <c r="J887" s="13">
        <f t="shared" si="15"/>
        <v>0</v>
      </c>
    </row>
    <row r="888" spans="1:10" x14ac:dyDescent="0.25">
      <c r="A888" s="105"/>
      <c r="B888" s="108"/>
      <c r="C888" s="109" t="e">
        <f>VLOOKUP($B888,'Sledovanie čerpania rozpočtu'!$1:$1048576,2,0)</f>
        <v>#N/A</v>
      </c>
      <c r="D888" s="110" t="e">
        <f>VLOOKUP($B888,'Sledovanie čerpania rozpočtu'!$1:$1048576,4,0)</f>
        <v>#N/A</v>
      </c>
      <c r="E888" s="110" t="e">
        <f>VLOOKUP($B888,'Sledovanie čerpania rozpočtu'!$1:$1048576,3,0)</f>
        <v>#N/A</v>
      </c>
      <c r="F888" s="106"/>
      <c r="G888" s="107"/>
      <c r="H888" s="102"/>
      <c r="I888" s="102"/>
      <c r="J888" s="13">
        <f t="shared" si="15"/>
        <v>0</v>
      </c>
    </row>
    <row r="889" spans="1:10" x14ac:dyDescent="0.25">
      <c r="A889" s="105"/>
      <c r="B889" s="108"/>
      <c r="C889" s="109" t="e">
        <f>VLOOKUP($B889,'Sledovanie čerpania rozpočtu'!$1:$1048576,2,0)</f>
        <v>#N/A</v>
      </c>
      <c r="D889" s="110" t="e">
        <f>VLOOKUP($B889,'Sledovanie čerpania rozpočtu'!$1:$1048576,4,0)</f>
        <v>#N/A</v>
      </c>
      <c r="E889" s="110" t="e">
        <f>VLOOKUP($B889,'Sledovanie čerpania rozpočtu'!$1:$1048576,3,0)</f>
        <v>#N/A</v>
      </c>
      <c r="F889" s="106"/>
      <c r="G889" s="107"/>
      <c r="H889" s="102"/>
      <c r="I889" s="102"/>
      <c r="J889" s="13">
        <f t="shared" si="15"/>
        <v>0</v>
      </c>
    </row>
    <row r="890" spans="1:10" x14ac:dyDescent="0.25">
      <c r="A890" s="105"/>
      <c r="B890" s="108"/>
      <c r="C890" s="109" t="e">
        <f>VLOOKUP($B890,'Sledovanie čerpania rozpočtu'!$1:$1048576,2,0)</f>
        <v>#N/A</v>
      </c>
      <c r="D890" s="110" t="e">
        <f>VLOOKUP($B890,'Sledovanie čerpania rozpočtu'!$1:$1048576,4,0)</f>
        <v>#N/A</v>
      </c>
      <c r="E890" s="110" t="e">
        <f>VLOOKUP($B890,'Sledovanie čerpania rozpočtu'!$1:$1048576,3,0)</f>
        <v>#N/A</v>
      </c>
      <c r="F890" s="106"/>
      <c r="G890" s="107"/>
      <c r="H890" s="102"/>
      <c r="I890" s="102"/>
      <c r="J890" s="13">
        <f t="shared" si="15"/>
        <v>0</v>
      </c>
    </row>
    <row r="891" spans="1:10" x14ac:dyDescent="0.25">
      <c r="A891" s="105"/>
      <c r="B891" s="108"/>
      <c r="C891" s="109" t="e">
        <f>VLOOKUP($B891,'Sledovanie čerpania rozpočtu'!$1:$1048576,2,0)</f>
        <v>#N/A</v>
      </c>
      <c r="D891" s="110" t="e">
        <f>VLOOKUP($B891,'Sledovanie čerpania rozpočtu'!$1:$1048576,4,0)</f>
        <v>#N/A</v>
      </c>
      <c r="E891" s="110" t="e">
        <f>VLOOKUP($B891,'Sledovanie čerpania rozpočtu'!$1:$1048576,3,0)</f>
        <v>#N/A</v>
      </c>
      <c r="F891" s="106"/>
      <c r="G891" s="107"/>
      <c r="H891" s="102"/>
      <c r="I891" s="102"/>
      <c r="J891" s="13">
        <f t="shared" si="15"/>
        <v>0</v>
      </c>
    </row>
    <row r="892" spans="1:10" x14ac:dyDescent="0.25">
      <c r="A892" s="105"/>
      <c r="B892" s="108"/>
      <c r="C892" s="109" t="e">
        <f>VLOOKUP($B892,'Sledovanie čerpania rozpočtu'!$1:$1048576,2,0)</f>
        <v>#N/A</v>
      </c>
      <c r="D892" s="110" t="e">
        <f>VLOOKUP($B892,'Sledovanie čerpania rozpočtu'!$1:$1048576,4,0)</f>
        <v>#N/A</v>
      </c>
      <c r="E892" s="110" t="e">
        <f>VLOOKUP($B892,'Sledovanie čerpania rozpočtu'!$1:$1048576,3,0)</f>
        <v>#N/A</v>
      </c>
      <c r="F892" s="106"/>
      <c r="G892" s="107"/>
      <c r="H892" s="102"/>
      <c r="I892" s="102"/>
      <c r="J892" s="13">
        <f t="shared" si="15"/>
        <v>0</v>
      </c>
    </row>
    <row r="893" spans="1:10" x14ac:dyDescent="0.25">
      <c r="A893" s="105"/>
      <c r="B893" s="108"/>
      <c r="C893" s="109" t="e">
        <f>VLOOKUP($B893,'Sledovanie čerpania rozpočtu'!$1:$1048576,2,0)</f>
        <v>#N/A</v>
      </c>
      <c r="D893" s="110" t="e">
        <f>VLOOKUP($B893,'Sledovanie čerpania rozpočtu'!$1:$1048576,4,0)</f>
        <v>#N/A</v>
      </c>
      <c r="E893" s="110" t="e">
        <f>VLOOKUP($B893,'Sledovanie čerpania rozpočtu'!$1:$1048576,3,0)</f>
        <v>#N/A</v>
      </c>
      <c r="F893" s="106"/>
      <c r="G893" s="107"/>
      <c r="H893" s="102"/>
      <c r="I893" s="102"/>
      <c r="J893" s="13">
        <f t="shared" si="15"/>
        <v>0</v>
      </c>
    </row>
    <row r="894" spans="1:10" x14ac:dyDescent="0.25">
      <c r="A894" s="105"/>
      <c r="B894" s="108"/>
      <c r="C894" s="109" t="e">
        <f>VLOOKUP($B894,'Sledovanie čerpania rozpočtu'!$1:$1048576,2,0)</f>
        <v>#N/A</v>
      </c>
      <c r="D894" s="110" t="e">
        <f>VLOOKUP($B894,'Sledovanie čerpania rozpočtu'!$1:$1048576,4,0)</f>
        <v>#N/A</v>
      </c>
      <c r="E894" s="110" t="e">
        <f>VLOOKUP($B894,'Sledovanie čerpania rozpočtu'!$1:$1048576,3,0)</f>
        <v>#N/A</v>
      </c>
      <c r="F894" s="106"/>
      <c r="G894" s="107"/>
      <c r="H894" s="102"/>
      <c r="I894" s="102"/>
      <c r="J894" s="13">
        <f t="shared" si="15"/>
        <v>0</v>
      </c>
    </row>
    <row r="895" spans="1:10" x14ac:dyDescent="0.25">
      <c r="A895" s="105"/>
      <c r="B895" s="108"/>
      <c r="C895" s="109" t="e">
        <f>VLOOKUP($B895,'Sledovanie čerpania rozpočtu'!$1:$1048576,2,0)</f>
        <v>#N/A</v>
      </c>
      <c r="D895" s="110" t="e">
        <f>VLOOKUP($B895,'Sledovanie čerpania rozpočtu'!$1:$1048576,4,0)</f>
        <v>#N/A</v>
      </c>
      <c r="E895" s="110" t="e">
        <f>VLOOKUP($B895,'Sledovanie čerpania rozpočtu'!$1:$1048576,3,0)</f>
        <v>#N/A</v>
      </c>
      <c r="F895" s="106"/>
      <c r="G895" s="107"/>
      <c r="H895" s="102"/>
      <c r="I895" s="102"/>
      <c r="J895" s="13">
        <f t="shared" si="15"/>
        <v>0</v>
      </c>
    </row>
    <row r="896" spans="1:10" x14ac:dyDescent="0.25">
      <c r="A896" s="105"/>
      <c r="B896" s="108"/>
      <c r="C896" s="109" t="e">
        <f>VLOOKUP($B896,'Sledovanie čerpania rozpočtu'!$1:$1048576,2,0)</f>
        <v>#N/A</v>
      </c>
      <c r="D896" s="110" t="e">
        <f>VLOOKUP($B896,'Sledovanie čerpania rozpočtu'!$1:$1048576,4,0)</f>
        <v>#N/A</v>
      </c>
      <c r="E896" s="110" t="e">
        <f>VLOOKUP($B896,'Sledovanie čerpania rozpočtu'!$1:$1048576,3,0)</f>
        <v>#N/A</v>
      </c>
      <c r="F896" s="106"/>
      <c r="G896" s="107"/>
      <c r="H896" s="102"/>
      <c r="I896" s="102"/>
      <c r="J896" s="13">
        <f t="shared" si="15"/>
        <v>0</v>
      </c>
    </row>
    <row r="897" spans="1:10" x14ac:dyDescent="0.25">
      <c r="A897" s="105"/>
      <c r="B897" s="108"/>
      <c r="C897" s="109" t="e">
        <f>VLOOKUP($B897,'Sledovanie čerpania rozpočtu'!$1:$1048576,2,0)</f>
        <v>#N/A</v>
      </c>
      <c r="D897" s="110" t="e">
        <f>VLOOKUP($B897,'Sledovanie čerpania rozpočtu'!$1:$1048576,4,0)</f>
        <v>#N/A</v>
      </c>
      <c r="E897" s="110" t="e">
        <f>VLOOKUP($B897,'Sledovanie čerpania rozpočtu'!$1:$1048576,3,0)</f>
        <v>#N/A</v>
      </c>
      <c r="F897" s="106"/>
      <c r="G897" s="107"/>
      <c r="H897" s="102"/>
      <c r="I897" s="102"/>
      <c r="J897" s="13">
        <f t="shared" si="15"/>
        <v>0</v>
      </c>
    </row>
    <row r="898" spans="1:10" x14ac:dyDescent="0.25">
      <c r="A898" s="105"/>
      <c r="B898" s="108"/>
      <c r="C898" s="109" t="e">
        <f>VLOOKUP($B898,'Sledovanie čerpania rozpočtu'!$1:$1048576,2,0)</f>
        <v>#N/A</v>
      </c>
      <c r="D898" s="110" t="e">
        <f>VLOOKUP($B898,'Sledovanie čerpania rozpočtu'!$1:$1048576,4,0)</f>
        <v>#N/A</v>
      </c>
      <c r="E898" s="110" t="e">
        <f>VLOOKUP($B898,'Sledovanie čerpania rozpočtu'!$1:$1048576,3,0)</f>
        <v>#N/A</v>
      </c>
      <c r="F898" s="106"/>
      <c r="G898" s="107"/>
      <c r="H898" s="102"/>
      <c r="I898" s="102"/>
      <c r="J898" s="13">
        <f t="shared" si="15"/>
        <v>0</v>
      </c>
    </row>
    <row r="899" spans="1:10" x14ac:dyDescent="0.25">
      <c r="A899" s="105"/>
      <c r="B899" s="108"/>
      <c r="C899" s="109" t="e">
        <f>VLOOKUP($B899,'Sledovanie čerpania rozpočtu'!$1:$1048576,2,0)</f>
        <v>#N/A</v>
      </c>
      <c r="D899" s="110" t="e">
        <f>VLOOKUP($B899,'Sledovanie čerpania rozpočtu'!$1:$1048576,4,0)</f>
        <v>#N/A</v>
      </c>
      <c r="E899" s="110" t="e">
        <f>VLOOKUP($B899,'Sledovanie čerpania rozpočtu'!$1:$1048576,3,0)</f>
        <v>#N/A</v>
      </c>
      <c r="F899" s="106"/>
      <c r="G899" s="107"/>
      <c r="H899" s="102"/>
      <c r="I899" s="102"/>
      <c r="J899" s="13">
        <f t="shared" ref="J899:J962" si="16">F899-G899</f>
        <v>0</v>
      </c>
    </row>
    <row r="900" spans="1:10" x14ac:dyDescent="0.25">
      <c r="A900" s="105"/>
      <c r="B900" s="108"/>
      <c r="C900" s="109" t="e">
        <f>VLOOKUP($B900,'Sledovanie čerpania rozpočtu'!$1:$1048576,2,0)</f>
        <v>#N/A</v>
      </c>
      <c r="D900" s="110" t="e">
        <f>VLOOKUP($B900,'Sledovanie čerpania rozpočtu'!$1:$1048576,4,0)</f>
        <v>#N/A</v>
      </c>
      <c r="E900" s="110" t="e">
        <f>VLOOKUP($B900,'Sledovanie čerpania rozpočtu'!$1:$1048576,3,0)</f>
        <v>#N/A</v>
      </c>
      <c r="F900" s="106"/>
      <c r="G900" s="107"/>
      <c r="H900" s="102"/>
      <c r="I900" s="102"/>
      <c r="J900" s="13">
        <f t="shared" si="16"/>
        <v>0</v>
      </c>
    </row>
    <row r="901" spans="1:10" x14ac:dyDescent="0.25">
      <c r="A901" s="105"/>
      <c r="B901" s="108"/>
      <c r="C901" s="109" t="e">
        <f>VLOOKUP($B901,'Sledovanie čerpania rozpočtu'!$1:$1048576,2,0)</f>
        <v>#N/A</v>
      </c>
      <c r="D901" s="110" t="e">
        <f>VLOOKUP($B901,'Sledovanie čerpania rozpočtu'!$1:$1048576,4,0)</f>
        <v>#N/A</v>
      </c>
      <c r="E901" s="110" t="e">
        <f>VLOOKUP($B901,'Sledovanie čerpania rozpočtu'!$1:$1048576,3,0)</f>
        <v>#N/A</v>
      </c>
      <c r="F901" s="106"/>
      <c r="G901" s="107"/>
      <c r="H901" s="102"/>
      <c r="I901" s="102"/>
      <c r="J901" s="13">
        <f t="shared" si="16"/>
        <v>0</v>
      </c>
    </row>
    <row r="902" spans="1:10" x14ac:dyDescent="0.25">
      <c r="A902" s="105"/>
      <c r="B902" s="108"/>
      <c r="C902" s="109" t="e">
        <f>VLOOKUP($B902,'Sledovanie čerpania rozpočtu'!$1:$1048576,2,0)</f>
        <v>#N/A</v>
      </c>
      <c r="D902" s="110" t="e">
        <f>VLOOKUP($B902,'Sledovanie čerpania rozpočtu'!$1:$1048576,4,0)</f>
        <v>#N/A</v>
      </c>
      <c r="E902" s="110" t="e">
        <f>VLOOKUP($B902,'Sledovanie čerpania rozpočtu'!$1:$1048576,3,0)</f>
        <v>#N/A</v>
      </c>
      <c r="F902" s="106"/>
      <c r="G902" s="107"/>
      <c r="H902" s="102"/>
      <c r="I902" s="102"/>
      <c r="J902" s="13">
        <f t="shared" si="16"/>
        <v>0</v>
      </c>
    </row>
    <row r="903" spans="1:10" x14ac:dyDescent="0.25">
      <c r="A903" s="105"/>
      <c r="B903" s="108"/>
      <c r="C903" s="109" t="e">
        <f>VLOOKUP($B903,'Sledovanie čerpania rozpočtu'!$1:$1048576,2,0)</f>
        <v>#N/A</v>
      </c>
      <c r="D903" s="110" t="e">
        <f>VLOOKUP($B903,'Sledovanie čerpania rozpočtu'!$1:$1048576,4,0)</f>
        <v>#N/A</v>
      </c>
      <c r="E903" s="110" t="e">
        <f>VLOOKUP($B903,'Sledovanie čerpania rozpočtu'!$1:$1048576,3,0)</f>
        <v>#N/A</v>
      </c>
      <c r="F903" s="106"/>
      <c r="G903" s="107"/>
      <c r="H903" s="102"/>
      <c r="I903" s="102"/>
      <c r="J903" s="13">
        <f t="shared" si="16"/>
        <v>0</v>
      </c>
    </row>
    <row r="904" spans="1:10" x14ac:dyDescent="0.25">
      <c r="A904" s="105"/>
      <c r="B904" s="108"/>
      <c r="C904" s="109" t="e">
        <f>VLOOKUP($B904,'Sledovanie čerpania rozpočtu'!$1:$1048576,2,0)</f>
        <v>#N/A</v>
      </c>
      <c r="D904" s="110" t="e">
        <f>VLOOKUP($B904,'Sledovanie čerpania rozpočtu'!$1:$1048576,4,0)</f>
        <v>#N/A</v>
      </c>
      <c r="E904" s="110" t="e">
        <f>VLOOKUP($B904,'Sledovanie čerpania rozpočtu'!$1:$1048576,3,0)</f>
        <v>#N/A</v>
      </c>
      <c r="F904" s="106"/>
      <c r="G904" s="107"/>
      <c r="H904" s="102"/>
      <c r="I904" s="102"/>
      <c r="J904" s="13">
        <f t="shared" si="16"/>
        <v>0</v>
      </c>
    </row>
    <row r="905" spans="1:10" x14ac:dyDescent="0.25">
      <c r="B905" s="96"/>
      <c r="C905" s="7" t="e">
        <f>VLOOKUP($B905,'Sledovanie čerpania rozpočtu'!$1:$1048576,2,0)</f>
        <v>#N/A</v>
      </c>
      <c r="D905" s="17" t="e">
        <f>VLOOKUP($B905,'Sledovanie čerpania rozpočtu'!$1:$1048576,4,0)</f>
        <v>#N/A</v>
      </c>
      <c r="E905" s="17" t="e">
        <f>VLOOKUP($B905,'Sledovanie čerpania rozpočtu'!$1:$1048576,3,0)</f>
        <v>#N/A</v>
      </c>
      <c r="J905" s="66">
        <f t="shared" si="16"/>
        <v>0</v>
      </c>
    </row>
    <row r="906" spans="1:10" x14ac:dyDescent="0.25">
      <c r="B906" s="83"/>
      <c r="C906" s="7" t="e">
        <f>VLOOKUP($B906,'Sledovanie čerpania rozpočtu'!$1:$1048576,2,0)</f>
        <v>#N/A</v>
      </c>
      <c r="D906" s="17" t="e">
        <f>VLOOKUP($B906,'Sledovanie čerpania rozpočtu'!$1:$1048576,4,0)</f>
        <v>#N/A</v>
      </c>
      <c r="E906" s="17" t="e">
        <f>VLOOKUP($B906,'Sledovanie čerpania rozpočtu'!$1:$1048576,3,0)</f>
        <v>#N/A</v>
      </c>
      <c r="J906" s="66">
        <f t="shared" si="16"/>
        <v>0</v>
      </c>
    </row>
    <row r="907" spans="1:10" x14ac:dyDescent="0.25">
      <c r="B907" s="83"/>
      <c r="C907" s="7" t="e">
        <f>VLOOKUP($B907,'Sledovanie čerpania rozpočtu'!$1:$1048576,2,0)</f>
        <v>#N/A</v>
      </c>
      <c r="D907" s="17" t="e">
        <f>VLOOKUP($B907,'Sledovanie čerpania rozpočtu'!$1:$1048576,4,0)</f>
        <v>#N/A</v>
      </c>
      <c r="E907" s="17" t="e">
        <f>VLOOKUP($B907,'Sledovanie čerpania rozpočtu'!$1:$1048576,3,0)</f>
        <v>#N/A</v>
      </c>
      <c r="J907" s="66">
        <f t="shared" si="16"/>
        <v>0</v>
      </c>
    </row>
    <row r="908" spans="1:10" x14ac:dyDescent="0.25">
      <c r="B908" s="83"/>
      <c r="C908" s="7" t="e">
        <f>VLOOKUP($B908,'Sledovanie čerpania rozpočtu'!$1:$1048576,2,0)</f>
        <v>#N/A</v>
      </c>
      <c r="D908" s="17" t="e">
        <f>VLOOKUP($B908,'Sledovanie čerpania rozpočtu'!$1:$1048576,4,0)</f>
        <v>#N/A</v>
      </c>
      <c r="E908" s="17" t="e">
        <f>VLOOKUP($B908,'Sledovanie čerpania rozpočtu'!$1:$1048576,3,0)</f>
        <v>#N/A</v>
      </c>
      <c r="J908" s="66">
        <f t="shared" si="16"/>
        <v>0</v>
      </c>
    </row>
    <row r="909" spans="1:10" x14ac:dyDescent="0.25">
      <c r="B909" s="83"/>
      <c r="C909" s="7" t="e">
        <f>VLOOKUP($B909,'Sledovanie čerpania rozpočtu'!$1:$1048576,2,0)</f>
        <v>#N/A</v>
      </c>
      <c r="D909" s="17" t="e">
        <f>VLOOKUP($B909,'Sledovanie čerpania rozpočtu'!$1:$1048576,4,0)</f>
        <v>#N/A</v>
      </c>
      <c r="E909" s="17" t="e">
        <f>VLOOKUP($B909,'Sledovanie čerpania rozpočtu'!$1:$1048576,3,0)</f>
        <v>#N/A</v>
      </c>
      <c r="J909" s="66">
        <f t="shared" si="16"/>
        <v>0</v>
      </c>
    </row>
    <row r="910" spans="1:10" x14ac:dyDescent="0.25">
      <c r="B910" s="83"/>
      <c r="C910" s="7" t="e">
        <f>VLOOKUP($B910,'Sledovanie čerpania rozpočtu'!$1:$1048576,2,0)</f>
        <v>#N/A</v>
      </c>
      <c r="D910" s="17" t="e">
        <f>VLOOKUP($B910,'Sledovanie čerpania rozpočtu'!$1:$1048576,4,0)</f>
        <v>#N/A</v>
      </c>
      <c r="E910" s="17" t="e">
        <f>VLOOKUP($B910,'Sledovanie čerpania rozpočtu'!$1:$1048576,3,0)</f>
        <v>#N/A</v>
      </c>
      <c r="J910" s="66">
        <f t="shared" si="16"/>
        <v>0</v>
      </c>
    </row>
    <row r="911" spans="1:10" x14ac:dyDescent="0.25">
      <c r="B911" s="83"/>
      <c r="C911" s="7" t="e">
        <f>VLOOKUP($B911,'Sledovanie čerpania rozpočtu'!$1:$1048576,2,0)</f>
        <v>#N/A</v>
      </c>
      <c r="D911" s="17" t="e">
        <f>VLOOKUP($B911,'Sledovanie čerpania rozpočtu'!$1:$1048576,4,0)</f>
        <v>#N/A</v>
      </c>
      <c r="E911" s="17" t="e">
        <f>VLOOKUP($B911,'Sledovanie čerpania rozpočtu'!$1:$1048576,3,0)</f>
        <v>#N/A</v>
      </c>
      <c r="J911" s="66">
        <f t="shared" si="16"/>
        <v>0</v>
      </c>
    </row>
    <row r="912" spans="1:10" x14ac:dyDescent="0.25">
      <c r="B912" s="83"/>
      <c r="C912" s="7" t="e">
        <f>VLOOKUP($B912,'Sledovanie čerpania rozpočtu'!$1:$1048576,2,0)</f>
        <v>#N/A</v>
      </c>
      <c r="D912" s="17" t="e">
        <f>VLOOKUP($B912,'Sledovanie čerpania rozpočtu'!$1:$1048576,4,0)</f>
        <v>#N/A</v>
      </c>
      <c r="E912" s="17" t="e">
        <f>VLOOKUP($B912,'Sledovanie čerpania rozpočtu'!$1:$1048576,3,0)</f>
        <v>#N/A</v>
      </c>
      <c r="J912" s="66">
        <f t="shared" si="16"/>
        <v>0</v>
      </c>
    </row>
    <row r="913" spans="2:10" x14ac:dyDescent="0.25">
      <c r="B913" s="83"/>
      <c r="C913" s="7" t="e">
        <f>VLOOKUP($B913,'Sledovanie čerpania rozpočtu'!$1:$1048576,2,0)</f>
        <v>#N/A</v>
      </c>
      <c r="E913" s="17" t="e">
        <f>VLOOKUP($B913,'Sledovanie čerpania rozpočtu'!$1:$1048576,3,0)</f>
        <v>#N/A</v>
      </c>
      <c r="J913" s="66">
        <f t="shared" si="16"/>
        <v>0</v>
      </c>
    </row>
    <row r="914" spans="2:10" x14ac:dyDescent="0.25">
      <c r="B914" s="83"/>
      <c r="C914" s="7" t="e">
        <f>VLOOKUP($B914,'Sledovanie čerpania rozpočtu'!$1:$1048576,2,0)</f>
        <v>#N/A</v>
      </c>
      <c r="E914" s="17" t="e">
        <f>VLOOKUP($B914,'Sledovanie čerpania rozpočtu'!$1:$1048576,3,0)</f>
        <v>#N/A</v>
      </c>
      <c r="J914" s="66">
        <f t="shared" si="16"/>
        <v>0</v>
      </c>
    </row>
    <row r="915" spans="2:10" x14ac:dyDescent="0.25">
      <c r="B915" s="83"/>
      <c r="C915" s="7" t="e">
        <f>VLOOKUP($B915,'Sledovanie čerpania rozpočtu'!$1:$1048576,2,0)</f>
        <v>#N/A</v>
      </c>
      <c r="E915" s="17" t="e">
        <f>VLOOKUP($B915,'Sledovanie čerpania rozpočtu'!$1:$1048576,3,0)</f>
        <v>#N/A</v>
      </c>
      <c r="J915" s="66">
        <f t="shared" si="16"/>
        <v>0</v>
      </c>
    </row>
    <row r="916" spans="2:10" x14ac:dyDescent="0.25">
      <c r="B916" s="83"/>
      <c r="C916" s="7" t="e">
        <f>VLOOKUP($B916,'Sledovanie čerpania rozpočtu'!$1:$1048576,2,0)</f>
        <v>#N/A</v>
      </c>
      <c r="E916" s="17" t="e">
        <f>VLOOKUP($B916,'Sledovanie čerpania rozpočtu'!$1:$1048576,3,0)</f>
        <v>#N/A</v>
      </c>
      <c r="J916" s="66">
        <f t="shared" si="16"/>
        <v>0</v>
      </c>
    </row>
    <row r="917" spans="2:10" x14ac:dyDescent="0.25">
      <c r="B917" s="83"/>
      <c r="C917" s="7" t="e">
        <f>VLOOKUP($B917,'Sledovanie čerpania rozpočtu'!$1:$1048576,2,0)</f>
        <v>#N/A</v>
      </c>
      <c r="E917" s="17" t="e">
        <f>VLOOKUP($B917,'Sledovanie čerpania rozpočtu'!$1:$1048576,3,0)</f>
        <v>#N/A</v>
      </c>
      <c r="J917" s="66">
        <f t="shared" si="16"/>
        <v>0</v>
      </c>
    </row>
    <row r="918" spans="2:10" x14ac:dyDescent="0.25">
      <c r="B918" s="83"/>
      <c r="C918" s="7" t="e">
        <f>VLOOKUP($B918,'Sledovanie čerpania rozpočtu'!$1:$1048576,2,0)</f>
        <v>#N/A</v>
      </c>
      <c r="E918" s="17" t="e">
        <f>VLOOKUP($B918,'Sledovanie čerpania rozpočtu'!$1:$1048576,3,0)</f>
        <v>#N/A</v>
      </c>
      <c r="J918" s="66">
        <f t="shared" si="16"/>
        <v>0</v>
      </c>
    </row>
    <row r="919" spans="2:10" x14ac:dyDescent="0.25">
      <c r="B919" s="83"/>
      <c r="C919" s="7" t="e">
        <f>VLOOKUP($B919,'Sledovanie čerpania rozpočtu'!$1:$1048576,2,0)</f>
        <v>#N/A</v>
      </c>
      <c r="E919" s="17" t="e">
        <f>VLOOKUP($B919,'Sledovanie čerpania rozpočtu'!$1:$1048576,3,0)</f>
        <v>#N/A</v>
      </c>
      <c r="J919" s="66">
        <f t="shared" si="16"/>
        <v>0</v>
      </c>
    </row>
    <row r="920" spans="2:10" x14ac:dyDescent="0.25">
      <c r="B920" s="83"/>
      <c r="C920" s="7" t="e">
        <f>VLOOKUP($B920,'Sledovanie čerpania rozpočtu'!$1:$1048576,2,0)</f>
        <v>#N/A</v>
      </c>
      <c r="E920" s="17" t="e">
        <f>VLOOKUP($B920,'Sledovanie čerpania rozpočtu'!$1:$1048576,3,0)</f>
        <v>#N/A</v>
      </c>
      <c r="J920" s="66">
        <f t="shared" si="16"/>
        <v>0</v>
      </c>
    </row>
    <row r="921" spans="2:10" x14ac:dyDescent="0.25">
      <c r="B921" s="83"/>
      <c r="C921" s="7" t="e">
        <f>VLOOKUP($B921,'Sledovanie čerpania rozpočtu'!$1:$1048576,2,0)</f>
        <v>#N/A</v>
      </c>
      <c r="E921" s="17" t="e">
        <f>VLOOKUP($B921,'Sledovanie čerpania rozpočtu'!$1:$1048576,3,0)</f>
        <v>#N/A</v>
      </c>
      <c r="J921" s="66">
        <f t="shared" si="16"/>
        <v>0</v>
      </c>
    </row>
    <row r="922" spans="2:10" x14ac:dyDescent="0.25">
      <c r="B922" s="83"/>
      <c r="C922" s="7" t="e">
        <f>VLOOKUP($B922,'Sledovanie čerpania rozpočtu'!$1:$1048576,2,0)</f>
        <v>#N/A</v>
      </c>
      <c r="E922" s="17" t="e">
        <f>VLOOKUP($B922,'Sledovanie čerpania rozpočtu'!$1:$1048576,3,0)</f>
        <v>#N/A</v>
      </c>
      <c r="J922" s="66">
        <f t="shared" si="16"/>
        <v>0</v>
      </c>
    </row>
    <row r="923" spans="2:10" x14ac:dyDescent="0.25">
      <c r="B923" s="83"/>
      <c r="C923" s="7" t="e">
        <f>VLOOKUP($B923,'Sledovanie čerpania rozpočtu'!$1:$1048576,2,0)</f>
        <v>#N/A</v>
      </c>
      <c r="E923" s="17" t="e">
        <f>VLOOKUP($B923,'Sledovanie čerpania rozpočtu'!$1:$1048576,3,0)</f>
        <v>#N/A</v>
      </c>
      <c r="J923" s="66">
        <f t="shared" si="16"/>
        <v>0</v>
      </c>
    </row>
    <row r="924" spans="2:10" x14ac:dyDescent="0.25">
      <c r="B924" s="83"/>
      <c r="C924" s="7" t="e">
        <f>VLOOKUP($B924,'Sledovanie čerpania rozpočtu'!$1:$1048576,2,0)</f>
        <v>#N/A</v>
      </c>
      <c r="E924" s="17" t="e">
        <f>VLOOKUP($B924,'Sledovanie čerpania rozpočtu'!$1:$1048576,3,0)</f>
        <v>#N/A</v>
      </c>
      <c r="J924" s="66">
        <f t="shared" si="16"/>
        <v>0</v>
      </c>
    </row>
    <row r="925" spans="2:10" x14ac:dyDescent="0.25">
      <c r="B925" s="83"/>
      <c r="C925" s="7" t="e">
        <f>VLOOKUP($B925,'Sledovanie čerpania rozpočtu'!$1:$1048576,2,0)</f>
        <v>#N/A</v>
      </c>
      <c r="E925" s="17" t="e">
        <f>VLOOKUP($B925,'Sledovanie čerpania rozpočtu'!$1:$1048576,3,0)</f>
        <v>#N/A</v>
      </c>
      <c r="J925" s="66">
        <f t="shared" si="16"/>
        <v>0</v>
      </c>
    </row>
    <row r="926" spans="2:10" x14ac:dyDescent="0.25">
      <c r="B926" s="83"/>
      <c r="C926" s="7" t="e">
        <f>VLOOKUP($B926,'Sledovanie čerpania rozpočtu'!$1:$1048576,2,0)</f>
        <v>#N/A</v>
      </c>
      <c r="E926" s="17" t="e">
        <f>VLOOKUP($B926,'Sledovanie čerpania rozpočtu'!$1:$1048576,3,0)</f>
        <v>#N/A</v>
      </c>
      <c r="J926" s="66">
        <f t="shared" si="16"/>
        <v>0</v>
      </c>
    </row>
    <row r="927" spans="2:10" x14ac:dyDescent="0.25">
      <c r="B927" s="83"/>
      <c r="C927" s="7" t="e">
        <f>VLOOKUP($B927,'Sledovanie čerpania rozpočtu'!$1:$1048576,2,0)</f>
        <v>#N/A</v>
      </c>
      <c r="E927" s="17" t="e">
        <f>VLOOKUP($B927,'Sledovanie čerpania rozpočtu'!$1:$1048576,3,0)</f>
        <v>#N/A</v>
      </c>
      <c r="J927" s="66">
        <f t="shared" si="16"/>
        <v>0</v>
      </c>
    </row>
    <row r="928" spans="2:10" x14ac:dyDescent="0.25">
      <c r="B928" s="83"/>
      <c r="C928" s="7" t="e">
        <f>VLOOKUP($B928,'Sledovanie čerpania rozpočtu'!$1:$1048576,2,0)</f>
        <v>#N/A</v>
      </c>
      <c r="E928" s="17" t="e">
        <f>VLOOKUP($B928,'Sledovanie čerpania rozpočtu'!$1:$1048576,3,0)</f>
        <v>#N/A</v>
      </c>
      <c r="J928" s="66">
        <f t="shared" si="16"/>
        <v>0</v>
      </c>
    </row>
    <row r="929" spans="2:10" x14ac:dyDescent="0.25">
      <c r="B929" s="83"/>
      <c r="C929" s="7" t="e">
        <f>VLOOKUP($B929,'Sledovanie čerpania rozpočtu'!$1:$1048576,2,0)</f>
        <v>#N/A</v>
      </c>
      <c r="E929" s="17" t="e">
        <f>VLOOKUP($B929,'Sledovanie čerpania rozpočtu'!$1:$1048576,3,0)</f>
        <v>#N/A</v>
      </c>
      <c r="J929" s="66">
        <f t="shared" si="16"/>
        <v>0</v>
      </c>
    </row>
    <row r="930" spans="2:10" x14ac:dyDescent="0.25">
      <c r="B930" s="83"/>
      <c r="C930" s="7" t="e">
        <f>VLOOKUP($B930,'Sledovanie čerpania rozpočtu'!$1:$1048576,2,0)</f>
        <v>#N/A</v>
      </c>
      <c r="E930" s="17" t="e">
        <f>VLOOKUP($B930,'Sledovanie čerpania rozpočtu'!$1:$1048576,3,0)</f>
        <v>#N/A</v>
      </c>
      <c r="J930" s="66">
        <f t="shared" si="16"/>
        <v>0</v>
      </c>
    </row>
    <row r="931" spans="2:10" x14ac:dyDescent="0.25">
      <c r="B931" s="83"/>
      <c r="C931" s="7" t="e">
        <f>VLOOKUP($B931,'Sledovanie čerpania rozpočtu'!$1:$1048576,2,0)</f>
        <v>#N/A</v>
      </c>
      <c r="E931" s="17" t="e">
        <f>VLOOKUP($B931,'Sledovanie čerpania rozpočtu'!$1:$1048576,3,0)</f>
        <v>#N/A</v>
      </c>
      <c r="J931" s="66">
        <f t="shared" si="16"/>
        <v>0</v>
      </c>
    </row>
    <row r="932" spans="2:10" x14ac:dyDescent="0.25">
      <c r="B932" s="83"/>
      <c r="C932" s="7" t="e">
        <f>VLOOKUP($B932,'Sledovanie čerpania rozpočtu'!$1:$1048576,2,0)</f>
        <v>#N/A</v>
      </c>
      <c r="E932" s="17" t="e">
        <f>VLOOKUP($B932,'Sledovanie čerpania rozpočtu'!$1:$1048576,3,0)</f>
        <v>#N/A</v>
      </c>
      <c r="J932" s="66">
        <f t="shared" si="16"/>
        <v>0</v>
      </c>
    </row>
    <row r="933" spans="2:10" x14ac:dyDescent="0.25">
      <c r="B933" s="83"/>
      <c r="C933" s="7" t="e">
        <f>VLOOKUP($B933,'Sledovanie čerpania rozpočtu'!$1:$1048576,2,0)</f>
        <v>#N/A</v>
      </c>
      <c r="E933" s="17" t="e">
        <f>VLOOKUP($B933,'Sledovanie čerpania rozpočtu'!$1:$1048576,3,0)</f>
        <v>#N/A</v>
      </c>
      <c r="J933" s="66">
        <f t="shared" si="16"/>
        <v>0</v>
      </c>
    </row>
    <row r="934" spans="2:10" x14ac:dyDescent="0.25">
      <c r="B934" s="83"/>
      <c r="C934" s="7" t="e">
        <f>VLOOKUP($B934,'Sledovanie čerpania rozpočtu'!$1:$1048576,2,0)</f>
        <v>#N/A</v>
      </c>
      <c r="E934" s="17" t="e">
        <f>VLOOKUP($B934,'Sledovanie čerpania rozpočtu'!$1:$1048576,3,0)</f>
        <v>#N/A</v>
      </c>
      <c r="J934" s="66">
        <f t="shared" si="16"/>
        <v>0</v>
      </c>
    </row>
    <row r="935" spans="2:10" x14ac:dyDescent="0.25">
      <c r="B935" s="83"/>
      <c r="C935" s="7" t="e">
        <f>VLOOKUP($B935,'Sledovanie čerpania rozpočtu'!$1:$1048576,2,0)</f>
        <v>#N/A</v>
      </c>
      <c r="E935" s="17" t="e">
        <f>VLOOKUP($B935,'Sledovanie čerpania rozpočtu'!$1:$1048576,3,0)</f>
        <v>#N/A</v>
      </c>
      <c r="J935" s="66">
        <f t="shared" si="16"/>
        <v>0</v>
      </c>
    </row>
    <row r="936" spans="2:10" x14ac:dyDescent="0.25">
      <c r="B936" s="83"/>
      <c r="C936" s="7" t="e">
        <f>VLOOKUP($B936,'Sledovanie čerpania rozpočtu'!$1:$1048576,2,0)</f>
        <v>#N/A</v>
      </c>
      <c r="E936" s="17" t="e">
        <f>VLOOKUP($B936,'Sledovanie čerpania rozpočtu'!$1:$1048576,3,0)</f>
        <v>#N/A</v>
      </c>
      <c r="J936" s="66">
        <f t="shared" si="16"/>
        <v>0</v>
      </c>
    </row>
    <row r="937" spans="2:10" x14ac:dyDescent="0.25">
      <c r="B937" s="83"/>
      <c r="C937" s="7" t="e">
        <f>VLOOKUP($B937,'Sledovanie čerpania rozpočtu'!$1:$1048576,2,0)</f>
        <v>#N/A</v>
      </c>
      <c r="E937" s="17" t="e">
        <f>VLOOKUP($B937,'Sledovanie čerpania rozpočtu'!$1:$1048576,3,0)</f>
        <v>#N/A</v>
      </c>
      <c r="J937" s="66">
        <f t="shared" si="16"/>
        <v>0</v>
      </c>
    </row>
    <row r="938" spans="2:10" x14ac:dyDescent="0.25">
      <c r="B938" s="83"/>
      <c r="C938" s="7" t="e">
        <f>VLOOKUP($B938,'Sledovanie čerpania rozpočtu'!$1:$1048576,2,0)</f>
        <v>#N/A</v>
      </c>
      <c r="E938" s="17" t="e">
        <f>VLOOKUP($B938,'Sledovanie čerpania rozpočtu'!$1:$1048576,3,0)</f>
        <v>#N/A</v>
      </c>
      <c r="J938" s="66">
        <f t="shared" si="16"/>
        <v>0</v>
      </c>
    </row>
    <row r="939" spans="2:10" x14ac:dyDescent="0.25">
      <c r="B939" s="83"/>
      <c r="C939" s="7" t="e">
        <f>VLOOKUP($B939,'Sledovanie čerpania rozpočtu'!$1:$1048576,2,0)</f>
        <v>#N/A</v>
      </c>
      <c r="E939" s="17" t="e">
        <f>VLOOKUP($B939,'Sledovanie čerpania rozpočtu'!$1:$1048576,3,0)</f>
        <v>#N/A</v>
      </c>
      <c r="J939" s="66">
        <f t="shared" si="16"/>
        <v>0</v>
      </c>
    </row>
    <row r="940" spans="2:10" x14ac:dyDescent="0.25">
      <c r="B940" s="83"/>
      <c r="C940" s="7" t="e">
        <f>VLOOKUP($B940,'Sledovanie čerpania rozpočtu'!$1:$1048576,2,0)</f>
        <v>#N/A</v>
      </c>
      <c r="E940" s="17" t="e">
        <f>VLOOKUP($B940,'Sledovanie čerpania rozpočtu'!$1:$1048576,3,0)</f>
        <v>#N/A</v>
      </c>
      <c r="J940" s="66">
        <f t="shared" si="16"/>
        <v>0</v>
      </c>
    </row>
    <row r="941" spans="2:10" x14ac:dyDescent="0.25">
      <c r="B941" s="83"/>
      <c r="C941" s="7" t="e">
        <f>VLOOKUP($B941,'Sledovanie čerpania rozpočtu'!$1:$1048576,2,0)</f>
        <v>#N/A</v>
      </c>
      <c r="E941" s="17" t="e">
        <f>VLOOKUP($B941,'Sledovanie čerpania rozpočtu'!$1:$1048576,3,0)</f>
        <v>#N/A</v>
      </c>
      <c r="J941" s="66">
        <f t="shared" si="16"/>
        <v>0</v>
      </c>
    </row>
    <row r="942" spans="2:10" x14ac:dyDescent="0.25">
      <c r="B942" s="83"/>
      <c r="C942" s="7" t="e">
        <f>VLOOKUP($B942,'Sledovanie čerpania rozpočtu'!$1:$1048576,2,0)</f>
        <v>#N/A</v>
      </c>
      <c r="E942" s="17" t="e">
        <f>VLOOKUP($B942,'Sledovanie čerpania rozpočtu'!$1:$1048576,3,0)</f>
        <v>#N/A</v>
      </c>
      <c r="J942" s="66">
        <f t="shared" si="16"/>
        <v>0</v>
      </c>
    </row>
    <row r="943" spans="2:10" x14ac:dyDescent="0.25">
      <c r="B943" s="83"/>
      <c r="C943" s="7" t="e">
        <f>VLOOKUP($B943,'Sledovanie čerpania rozpočtu'!$1:$1048576,2,0)</f>
        <v>#N/A</v>
      </c>
      <c r="E943" s="17" t="e">
        <f>VLOOKUP($B943,'Sledovanie čerpania rozpočtu'!$1:$1048576,3,0)</f>
        <v>#N/A</v>
      </c>
      <c r="J943" s="66">
        <f t="shared" si="16"/>
        <v>0</v>
      </c>
    </row>
    <row r="944" spans="2:10" x14ac:dyDescent="0.25">
      <c r="B944" s="83"/>
      <c r="C944" s="7" t="e">
        <f>VLOOKUP($B944,'Sledovanie čerpania rozpočtu'!$1:$1048576,2,0)</f>
        <v>#N/A</v>
      </c>
      <c r="E944" s="17" t="e">
        <f>VLOOKUP($B944,'Sledovanie čerpania rozpočtu'!$1:$1048576,3,0)</f>
        <v>#N/A</v>
      </c>
      <c r="J944" s="66">
        <f t="shared" si="16"/>
        <v>0</v>
      </c>
    </row>
    <row r="945" spans="2:10" x14ac:dyDescent="0.25">
      <c r="B945" s="83"/>
      <c r="C945" s="7" t="e">
        <f>VLOOKUP($B945,'Sledovanie čerpania rozpočtu'!$1:$1048576,2,0)</f>
        <v>#N/A</v>
      </c>
      <c r="E945" s="17" t="e">
        <f>VLOOKUP($B945,'Sledovanie čerpania rozpočtu'!$1:$1048576,3,0)</f>
        <v>#N/A</v>
      </c>
      <c r="J945" s="66">
        <f t="shared" si="16"/>
        <v>0</v>
      </c>
    </row>
    <row r="946" spans="2:10" x14ac:dyDescent="0.25">
      <c r="B946" s="83"/>
      <c r="C946" s="7" t="e">
        <f>VLOOKUP($B946,'Sledovanie čerpania rozpočtu'!$1:$1048576,2,0)</f>
        <v>#N/A</v>
      </c>
      <c r="E946" s="17" t="e">
        <f>VLOOKUP($B946,'Sledovanie čerpania rozpočtu'!$1:$1048576,3,0)</f>
        <v>#N/A</v>
      </c>
      <c r="J946" s="66">
        <f t="shared" si="16"/>
        <v>0</v>
      </c>
    </row>
    <row r="947" spans="2:10" x14ac:dyDescent="0.25">
      <c r="B947" s="83"/>
      <c r="C947" s="7" t="e">
        <f>VLOOKUP($B947,'Sledovanie čerpania rozpočtu'!$1:$1048576,2,0)</f>
        <v>#N/A</v>
      </c>
      <c r="E947" s="17" t="e">
        <f>VLOOKUP($B947,'Sledovanie čerpania rozpočtu'!$1:$1048576,3,0)</f>
        <v>#N/A</v>
      </c>
      <c r="J947" s="66">
        <f t="shared" si="16"/>
        <v>0</v>
      </c>
    </row>
    <row r="948" spans="2:10" x14ac:dyDescent="0.25">
      <c r="B948" s="83"/>
      <c r="C948" s="7" t="e">
        <f>VLOOKUP($B948,'Sledovanie čerpania rozpočtu'!$1:$1048576,2,0)</f>
        <v>#N/A</v>
      </c>
      <c r="E948" s="17" t="e">
        <f>VLOOKUP($B948,'Sledovanie čerpania rozpočtu'!$1:$1048576,3,0)</f>
        <v>#N/A</v>
      </c>
      <c r="J948" s="66">
        <f t="shared" si="16"/>
        <v>0</v>
      </c>
    </row>
    <row r="949" spans="2:10" x14ac:dyDescent="0.25">
      <c r="B949" s="83"/>
      <c r="C949" s="7" t="e">
        <f>VLOOKUP($B949,'Sledovanie čerpania rozpočtu'!$1:$1048576,2,0)</f>
        <v>#N/A</v>
      </c>
      <c r="E949" s="17" t="e">
        <f>VLOOKUP($B949,'Sledovanie čerpania rozpočtu'!$1:$1048576,3,0)</f>
        <v>#N/A</v>
      </c>
      <c r="J949" s="66">
        <f t="shared" si="16"/>
        <v>0</v>
      </c>
    </row>
    <row r="950" spans="2:10" x14ac:dyDescent="0.25">
      <c r="B950" s="83"/>
      <c r="C950" s="7" t="e">
        <f>VLOOKUP($B950,'Sledovanie čerpania rozpočtu'!$1:$1048576,2,0)</f>
        <v>#N/A</v>
      </c>
      <c r="E950" s="17" t="e">
        <f>VLOOKUP($B950,'Sledovanie čerpania rozpočtu'!$1:$1048576,3,0)</f>
        <v>#N/A</v>
      </c>
      <c r="J950" s="66">
        <f t="shared" si="16"/>
        <v>0</v>
      </c>
    </row>
    <row r="951" spans="2:10" x14ac:dyDescent="0.25">
      <c r="B951" s="83"/>
      <c r="C951" s="7" t="e">
        <f>VLOOKUP($B951,'Sledovanie čerpania rozpočtu'!$1:$1048576,2,0)</f>
        <v>#N/A</v>
      </c>
      <c r="E951" s="17" t="e">
        <f>VLOOKUP($B951,'Sledovanie čerpania rozpočtu'!$1:$1048576,3,0)</f>
        <v>#N/A</v>
      </c>
      <c r="J951" s="66">
        <f t="shared" si="16"/>
        <v>0</v>
      </c>
    </row>
    <row r="952" spans="2:10" x14ac:dyDescent="0.25">
      <c r="B952" s="83"/>
      <c r="C952" s="7" t="e">
        <f>VLOOKUP($B952,'Sledovanie čerpania rozpočtu'!$1:$1048576,2,0)</f>
        <v>#N/A</v>
      </c>
      <c r="E952" s="17" t="e">
        <f>VLOOKUP($B952,'Sledovanie čerpania rozpočtu'!$1:$1048576,3,0)</f>
        <v>#N/A</v>
      </c>
      <c r="J952" s="66">
        <f t="shared" si="16"/>
        <v>0</v>
      </c>
    </row>
    <row r="953" spans="2:10" x14ac:dyDescent="0.25">
      <c r="B953" s="83"/>
      <c r="C953" s="7" t="e">
        <f>VLOOKUP($B953,'Sledovanie čerpania rozpočtu'!$1:$1048576,2,0)</f>
        <v>#N/A</v>
      </c>
      <c r="E953" s="17" t="e">
        <f>VLOOKUP($B953,'Sledovanie čerpania rozpočtu'!$1:$1048576,3,0)</f>
        <v>#N/A</v>
      </c>
      <c r="J953" s="66">
        <f t="shared" si="16"/>
        <v>0</v>
      </c>
    </row>
    <row r="954" spans="2:10" x14ac:dyDescent="0.25">
      <c r="B954" s="83"/>
      <c r="C954" s="7" t="e">
        <f>VLOOKUP($B954,'Sledovanie čerpania rozpočtu'!$1:$1048576,2,0)</f>
        <v>#N/A</v>
      </c>
      <c r="E954" s="17" t="e">
        <f>VLOOKUP($B954,'Sledovanie čerpania rozpočtu'!$1:$1048576,3,0)</f>
        <v>#N/A</v>
      </c>
      <c r="J954" s="66">
        <f t="shared" si="16"/>
        <v>0</v>
      </c>
    </row>
    <row r="955" spans="2:10" x14ac:dyDescent="0.25">
      <c r="B955" s="83"/>
      <c r="C955" s="7" t="e">
        <f>VLOOKUP($B955,'Sledovanie čerpania rozpočtu'!$1:$1048576,2,0)</f>
        <v>#N/A</v>
      </c>
      <c r="E955" s="17" t="e">
        <f>VLOOKUP($B955,'Sledovanie čerpania rozpočtu'!$1:$1048576,3,0)</f>
        <v>#N/A</v>
      </c>
      <c r="J955" s="66">
        <f t="shared" si="16"/>
        <v>0</v>
      </c>
    </row>
    <row r="956" spans="2:10" x14ac:dyDescent="0.25">
      <c r="B956" s="83"/>
      <c r="C956" s="7" t="e">
        <f>VLOOKUP($B956,'Sledovanie čerpania rozpočtu'!$1:$1048576,2,0)</f>
        <v>#N/A</v>
      </c>
      <c r="E956" s="17" t="e">
        <f>VLOOKUP($B956,'Sledovanie čerpania rozpočtu'!$1:$1048576,3,0)</f>
        <v>#N/A</v>
      </c>
      <c r="J956" s="66">
        <f t="shared" si="16"/>
        <v>0</v>
      </c>
    </row>
    <row r="957" spans="2:10" x14ac:dyDescent="0.25">
      <c r="B957" s="83"/>
      <c r="C957" s="7" t="e">
        <f>VLOOKUP($B957,'Sledovanie čerpania rozpočtu'!$1:$1048576,2,0)</f>
        <v>#N/A</v>
      </c>
      <c r="E957" s="17" t="e">
        <f>VLOOKUP($B957,'Sledovanie čerpania rozpočtu'!$1:$1048576,3,0)</f>
        <v>#N/A</v>
      </c>
      <c r="J957" s="66">
        <f t="shared" si="16"/>
        <v>0</v>
      </c>
    </row>
    <row r="958" spans="2:10" x14ac:dyDescent="0.25">
      <c r="B958" s="83"/>
      <c r="C958" s="7" t="e">
        <f>VLOOKUP($B958,'Sledovanie čerpania rozpočtu'!$1:$1048576,2,0)</f>
        <v>#N/A</v>
      </c>
      <c r="E958" s="17" t="e">
        <f>VLOOKUP($B958,'Sledovanie čerpania rozpočtu'!$1:$1048576,3,0)</f>
        <v>#N/A</v>
      </c>
      <c r="J958" s="66">
        <f t="shared" si="16"/>
        <v>0</v>
      </c>
    </row>
    <row r="959" spans="2:10" x14ac:dyDescent="0.25">
      <c r="B959" s="83"/>
      <c r="C959" s="7" t="e">
        <f>VLOOKUP($B959,'Sledovanie čerpania rozpočtu'!$1:$1048576,2,0)</f>
        <v>#N/A</v>
      </c>
      <c r="E959" s="17" t="e">
        <f>VLOOKUP($B959,'Sledovanie čerpania rozpočtu'!$1:$1048576,3,0)</f>
        <v>#N/A</v>
      </c>
      <c r="J959" s="66">
        <f t="shared" si="16"/>
        <v>0</v>
      </c>
    </row>
    <row r="960" spans="2:10" x14ac:dyDescent="0.25">
      <c r="B960" s="83"/>
      <c r="C960" s="7" t="e">
        <f>VLOOKUP($B960,'Sledovanie čerpania rozpočtu'!$1:$1048576,2,0)</f>
        <v>#N/A</v>
      </c>
      <c r="E960" s="17" t="e">
        <f>VLOOKUP($B960,'Sledovanie čerpania rozpočtu'!$1:$1048576,3,0)</f>
        <v>#N/A</v>
      </c>
      <c r="J960" s="66">
        <f t="shared" si="16"/>
        <v>0</v>
      </c>
    </row>
    <row r="961" spans="2:10" x14ac:dyDescent="0.25">
      <c r="B961" s="83"/>
      <c r="C961" s="7" t="e">
        <f>VLOOKUP($B961,'Sledovanie čerpania rozpočtu'!$1:$1048576,2,0)</f>
        <v>#N/A</v>
      </c>
      <c r="E961" s="17" t="e">
        <f>VLOOKUP($B961,'Sledovanie čerpania rozpočtu'!$1:$1048576,3,0)</f>
        <v>#N/A</v>
      </c>
      <c r="J961" s="66">
        <f t="shared" si="16"/>
        <v>0</v>
      </c>
    </row>
    <row r="962" spans="2:10" x14ac:dyDescent="0.25">
      <c r="B962" s="83"/>
      <c r="C962" s="7" t="e">
        <f>VLOOKUP($B962,'Sledovanie čerpania rozpočtu'!$1:$1048576,2,0)</f>
        <v>#N/A</v>
      </c>
      <c r="E962" s="17" t="e">
        <f>VLOOKUP($B962,'Sledovanie čerpania rozpočtu'!$1:$1048576,3,0)</f>
        <v>#N/A</v>
      </c>
      <c r="J962" s="66">
        <f t="shared" si="16"/>
        <v>0</v>
      </c>
    </row>
    <row r="963" spans="2:10" x14ac:dyDescent="0.25">
      <c r="B963" s="83"/>
      <c r="C963" s="7" t="e">
        <f>VLOOKUP($B963,'Sledovanie čerpania rozpočtu'!$1:$1048576,2,0)</f>
        <v>#N/A</v>
      </c>
      <c r="E963" s="17" t="e">
        <f>VLOOKUP($B963,'Sledovanie čerpania rozpočtu'!$1:$1048576,3,0)</f>
        <v>#N/A</v>
      </c>
      <c r="J963" s="66">
        <f t="shared" ref="J963:J968" si="17">F963-G963</f>
        <v>0</v>
      </c>
    </row>
    <row r="964" spans="2:10" x14ac:dyDescent="0.25">
      <c r="B964" s="83"/>
      <c r="C964" s="7" t="e">
        <f>VLOOKUP($B964,'Sledovanie čerpania rozpočtu'!$1:$1048576,2,0)</f>
        <v>#N/A</v>
      </c>
      <c r="E964" s="17" t="e">
        <f>VLOOKUP($B964,'Sledovanie čerpania rozpočtu'!$1:$1048576,3,0)</f>
        <v>#N/A</v>
      </c>
      <c r="J964" s="66">
        <f t="shared" si="17"/>
        <v>0</v>
      </c>
    </row>
    <row r="965" spans="2:10" x14ac:dyDescent="0.25">
      <c r="B965" s="83"/>
      <c r="C965" s="7" t="e">
        <f>VLOOKUP($B965,'Sledovanie čerpania rozpočtu'!$1:$1048576,2,0)</f>
        <v>#N/A</v>
      </c>
      <c r="E965" s="17" t="e">
        <f>VLOOKUP($B965,'Sledovanie čerpania rozpočtu'!$1:$1048576,3,0)</f>
        <v>#N/A</v>
      </c>
      <c r="J965" s="66">
        <f t="shared" si="17"/>
        <v>0</v>
      </c>
    </row>
    <row r="966" spans="2:10" x14ac:dyDescent="0.25">
      <c r="B966" s="83"/>
      <c r="C966" s="7" t="e">
        <f>VLOOKUP($B966,'Sledovanie čerpania rozpočtu'!$1:$1048576,2,0)</f>
        <v>#N/A</v>
      </c>
      <c r="E966" s="17" t="e">
        <f>VLOOKUP($B966,'Sledovanie čerpania rozpočtu'!$1:$1048576,3,0)</f>
        <v>#N/A</v>
      </c>
      <c r="J966" s="66">
        <f t="shared" si="17"/>
        <v>0</v>
      </c>
    </row>
    <row r="967" spans="2:10" x14ac:dyDescent="0.25">
      <c r="B967" s="83"/>
      <c r="C967" s="7" t="e">
        <f>VLOOKUP($B967,'Sledovanie čerpania rozpočtu'!$1:$1048576,2,0)</f>
        <v>#N/A</v>
      </c>
      <c r="J967" s="66">
        <f t="shared" si="17"/>
        <v>0</v>
      </c>
    </row>
    <row r="968" spans="2:10" x14ac:dyDescent="0.25">
      <c r="B968" s="83"/>
      <c r="C968" s="7" t="e">
        <f>VLOOKUP($B968,'Sledovanie čerpania rozpočtu'!$1:$1048576,2,0)</f>
        <v>#N/A</v>
      </c>
      <c r="J968" s="66">
        <f t="shared" si="17"/>
        <v>0</v>
      </c>
    </row>
    <row r="969" spans="2:10" x14ac:dyDescent="0.25">
      <c r="B969" s="83"/>
      <c r="C969" s="7" t="e">
        <f>VLOOKUP($B969,'Sledovanie čerpania rozpočtu'!$1:$1048576,2,0)</f>
        <v>#N/A</v>
      </c>
    </row>
    <row r="970" spans="2:10" x14ac:dyDescent="0.25">
      <c r="B970" s="83"/>
      <c r="C970" s="7" t="e">
        <f>VLOOKUP($B970,'Sledovanie čerpania rozpočtu'!$1:$1048576,2,0)</f>
        <v>#N/A</v>
      </c>
    </row>
    <row r="971" spans="2:10" x14ac:dyDescent="0.25">
      <c r="B971" s="83"/>
      <c r="C971" s="7" t="e">
        <f>VLOOKUP($B971,'Sledovanie čerpania rozpočtu'!$1:$1048576,2,0)</f>
        <v>#N/A</v>
      </c>
    </row>
    <row r="972" spans="2:10" x14ac:dyDescent="0.25">
      <c r="B972" s="83"/>
      <c r="C972" s="7" t="e">
        <f>VLOOKUP($B972,'Sledovanie čerpania rozpočtu'!$1:$1048576,2,0)</f>
        <v>#N/A</v>
      </c>
    </row>
    <row r="973" spans="2:10" x14ac:dyDescent="0.25">
      <c r="B973" s="83"/>
    </row>
    <row r="974" spans="2:10" x14ac:dyDescent="0.25">
      <c r="B974" s="83"/>
    </row>
    <row r="975" spans="2:10" x14ac:dyDescent="0.25">
      <c r="B975" s="83"/>
    </row>
    <row r="976" spans="2:10" x14ac:dyDescent="0.25">
      <c r="B976" s="83"/>
    </row>
    <row r="977" spans="2:2" x14ac:dyDescent="0.25">
      <c r="B977" s="83"/>
    </row>
    <row r="978" spans="2:2" x14ac:dyDescent="0.25">
      <c r="B978" s="83"/>
    </row>
  </sheetData>
  <autoFilter ref="A2:M972" xr:uid="{00000000-0001-0000-0200-000000000000}"/>
  <mergeCells count="3">
    <mergeCell ref="A1:B1"/>
    <mergeCell ref="C1:E1"/>
    <mergeCell ref="F1:I1"/>
  </mergeCells>
  <dataValidations count="1">
    <dataValidation type="list" allowBlank="1" showInputMessage="1" showErrorMessage="1" sqref="B979:B1048576 M1:M1048576" xr:uid="{00000000-0002-0000-0200-000000000000}">
      <formula1>$A$3:$A$113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'Sledovanie čerpania rozpočtu'!$A$4:$A$134</xm:f>
          </x14:formula1>
          <xm:sqref>A1:B1</xm:sqref>
        </x14:dataValidation>
        <x14:dataValidation type="list" allowBlank="1" showInputMessage="1" showErrorMessage="1" xr:uid="{00000000-0002-0000-0200-000002000000}">
          <x14:formula1>
            <xm:f>'Sledovanie čerpania rozpočtu'!$A$4:$A$51</xm:f>
          </x14:formula1>
          <xm:sqref>B3:B978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/>
  <dimension ref="A1:J18"/>
  <sheetViews>
    <sheetView topLeftCell="B1" workbookViewId="0">
      <selection activeCell="J2" sqref="J2"/>
    </sheetView>
  </sheetViews>
  <sheetFormatPr defaultRowHeight="15" x14ac:dyDescent="0.25"/>
  <cols>
    <col min="1" max="1" width="16.5703125" customWidth="1"/>
    <col min="2" max="2" width="17.28515625" customWidth="1"/>
    <col min="3" max="3" width="16.7109375" customWidth="1"/>
    <col min="4" max="4" width="30.5703125" customWidth="1"/>
    <col min="5" max="5" width="16" customWidth="1"/>
    <col min="6" max="6" width="21" customWidth="1"/>
    <col min="7" max="8" width="15.85546875" customWidth="1"/>
    <col min="9" max="9" width="16.5703125" customWidth="1"/>
    <col min="10" max="10" width="20.28515625" customWidth="1"/>
  </cols>
  <sheetData>
    <row r="1" spans="1:10" ht="90.75" thickBot="1" x14ac:dyDescent="0.3">
      <c r="A1" s="73" t="s">
        <v>52</v>
      </c>
      <c r="B1" s="76" t="s">
        <v>50</v>
      </c>
      <c r="C1" s="73" t="s">
        <v>51</v>
      </c>
      <c r="D1" s="76" t="s">
        <v>57</v>
      </c>
      <c r="E1" s="73" t="s">
        <v>53</v>
      </c>
      <c r="F1" s="73" t="s">
        <v>58</v>
      </c>
      <c r="G1" s="73" t="s">
        <v>54</v>
      </c>
      <c r="H1" s="75" t="s">
        <v>55</v>
      </c>
      <c r="I1" s="73" t="s">
        <v>56</v>
      </c>
      <c r="J1" s="76" t="s">
        <v>59</v>
      </c>
    </row>
    <row r="2" spans="1:10" ht="15.75" thickTop="1" x14ac:dyDescent="0.25">
      <c r="A2" s="71"/>
      <c r="B2" s="71"/>
      <c r="C2" s="71"/>
      <c r="D2" s="71"/>
      <c r="E2" s="71"/>
      <c r="F2" s="71"/>
      <c r="G2" s="71"/>
      <c r="H2" s="71"/>
      <c r="I2" s="71"/>
      <c r="J2" s="74"/>
    </row>
    <row r="3" spans="1:10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59E49-A02F-41D0-97D0-636FD4257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B938E6-3A81-4582-803B-4EB468AB1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B6B5B-0A0E-495F-8F9A-16D08DEA8C2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Evidencia prijatých žiadostí</vt:lpstr>
      <vt:lpstr>Sledovanie čerpania rozpočtu</vt:lpstr>
      <vt:lpstr>Čerpanie podľa žiadostí</vt:lpstr>
      <vt:lpstr>Nezrovnalosti</vt:lpstr>
      <vt:lpstr>Hárok4</vt:lpstr>
      <vt:lpstr>Číslo_položky_rozpočtu</vt:lpstr>
      <vt:lpstr>'Evidencia prijatých žiadostí'!Názvy_tlače</vt:lpstr>
      <vt:lpstr>'Evidencia prijatých žiadostí'!Oblasť_tlače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jan.kollarcik</dc:creator>
  <cp:lastModifiedBy>Žáková Gerek Žofia</cp:lastModifiedBy>
  <cp:lastPrinted>2026-01-23T08:44:38Z</cp:lastPrinted>
  <dcterms:created xsi:type="dcterms:W3CDTF">2009-11-05T07:59:08Z</dcterms:created>
  <dcterms:modified xsi:type="dcterms:W3CDTF">2026-06-01T07:59:12Z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0x0101005487D6DB17EF20488219505173AAB5A4</vt:lpwstr>
  </property>
</Properties>
</file>