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I:\rozpocet_proj\ulozene\"/>
    </mc:Choice>
  </mc:AlternateContent>
  <xr:revisionPtr revIDLastSave="0" documentId="8_{C1EB38E3-4524-4544-A41B-ACB83D7F0B57}" xr6:coauthVersionLast="47" xr6:coauthVersionMax="47" xr10:uidLastSave="{00000000-0000-0000-0000-000000000000}"/>
  <bookViews>
    <workbookView xWindow="28702" yWindow="-98" windowWidth="28995" windowHeight="15675" activeTab="6" xr2:uid="{00000000-000D-0000-FFFF-FFFF00000000}"/>
  </bookViews>
  <sheets>
    <sheet name="List1" sheetId="1" r:id="rId1"/>
    <sheet name="Prehlad" sheetId="2" r:id="rId2"/>
    <sheet name="Na obsadenie" sheetId="3" r:id="rId3"/>
    <sheet name="Detail" sheetId="4" r:id="rId4"/>
    <sheet name="Sucty projekt" sheetId="5" r:id="rId5"/>
    <sheet name="Nastavenia" sheetId="6" r:id="rId6"/>
    <sheet name="Sumar spolu" sheetId="7" r:id="rId7"/>
    <sheet name="Planovane pozicie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8" l="1"/>
  <c r="B7" i="8"/>
  <c r="B6" i="8"/>
  <c r="B5" i="8"/>
  <c r="B20" i="7"/>
  <c r="A20" i="7"/>
  <c r="B19" i="7"/>
  <c r="A19" i="7"/>
  <c r="B18" i="7"/>
  <c r="A18" i="7"/>
  <c r="B17" i="7"/>
  <c r="A17" i="7"/>
  <c r="B16" i="7"/>
  <c r="A16" i="7"/>
  <c r="B13" i="7"/>
  <c r="J6" i="5"/>
  <c r="J31" i="2"/>
  <c r="G6" i="5"/>
  <c r="G20" i="7"/>
  <c r="F6" i="5"/>
  <c r="F31" i="2"/>
  <c r="E6" i="5"/>
  <c r="E31" i="2"/>
  <c r="D6" i="5"/>
  <c r="D31" i="2"/>
  <c r="C6" i="5"/>
  <c r="C20" i="7"/>
  <c r="J5" i="5"/>
  <c r="J30" i="2"/>
  <c r="G5" i="5"/>
  <c r="G19" i="7"/>
  <c r="F5" i="5"/>
  <c r="F19" i="7"/>
  <c r="E5" i="5"/>
  <c r="E19" i="7"/>
  <c r="D5" i="5"/>
  <c r="D19" i="7"/>
  <c r="C5" i="5"/>
  <c r="C19" i="7"/>
  <c r="G4" i="5"/>
  <c r="H4" i="5"/>
  <c r="F4" i="5"/>
  <c r="F29" i="2"/>
  <c r="E4" i="5"/>
  <c r="E29" i="2"/>
  <c r="D4" i="5"/>
  <c r="D29" i="2"/>
  <c r="C4" i="5"/>
  <c r="C18" i="7"/>
  <c r="G3" i="5"/>
  <c r="H3" i="5"/>
  <c r="F3" i="5"/>
  <c r="F17" i="7"/>
  <c r="E3" i="5"/>
  <c r="E17" i="7"/>
  <c r="D3" i="5"/>
  <c r="D17" i="7"/>
  <c r="C3" i="5"/>
  <c r="C17" i="7"/>
  <c r="G2" i="5"/>
  <c r="G27" i="2"/>
  <c r="F2" i="5"/>
  <c r="F27" i="2"/>
  <c r="E2" i="5"/>
  <c r="E27" i="2"/>
  <c r="D2" i="5"/>
  <c r="D27" i="2"/>
  <c r="C2" i="5"/>
  <c r="C27" i="2"/>
  <c r="M58" i="4"/>
  <c r="L58" i="4"/>
  <c r="K58" i="4"/>
  <c r="J58" i="4"/>
  <c r="M57" i="4"/>
  <c r="L57" i="4"/>
  <c r="N57" i="4"/>
  <c r="K57" i="4"/>
  <c r="J57" i="4"/>
  <c r="M56" i="4"/>
  <c r="L56" i="4"/>
  <c r="K56" i="4"/>
  <c r="J56" i="4"/>
  <c r="M55" i="4"/>
  <c r="L55" i="4"/>
  <c r="K55" i="4"/>
  <c r="J55" i="4"/>
  <c r="M54" i="4"/>
  <c r="L54" i="4"/>
  <c r="K54" i="4"/>
  <c r="J54" i="4"/>
  <c r="M53" i="4"/>
  <c r="L53" i="4"/>
  <c r="K53" i="4"/>
  <c r="J53" i="4"/>
  <c r="N53" i="4"/>
  <c r="M52" i="4"/>
  <c r="L52" i="4"/>
  <c r="K52" i="4"/>
  <c r="J52" i="4"/>
  <c r="M51" i="4"/>
  <c r="L51" i="4"/>
  <c r="K51" i="4"/>
  <c r="J51" i="4"/>
  <c r="M50" i="4"/>
  <c r="L50" i="4"/>
  <c r="K50" i="4"/>
  <c r="J50" i="4"/>
  <c r="M49" i="4"/>
  <c r="L49" i="4"/>
  <c r="K49" i="4"/>
  <c r="J49" i="4"/>
  <c r="M48" i="4"/>
  <c r="L48" i="4"/>
  <c r="K48" i="4"/>
  <c r="J48" i="4"/>
  <c r="M47" i="4"/>
  <c r="L47" i="4"/>
  <c r="K47" i="4"/>
  <c r="J47" i="4"/>
  <c r="N47" i="4"/>
  <c r="M46" i="4"/>
  <c r="L46" i="4"/>
  <c r="K46" i="4"/>
  <c r="J46" i="4"/>
  <c r="M45" i="4"/>
  <c r="L45" i="4"/>
  <c r="K45" i="4"/>
  <c r="J45" i="4"/>
  <c r="M44" i="4"/>
  <c r="L44" i="4"/>
  <c r="K44" i="4"/>
  <c r="J44" i="4"/>
  <c r="M43" i="4"/>
  <c r="L43" i="4"/>
  <c r="K43" i="4"/>
  <c r="J43" i="4"/>
  <c r="M42" i="4"/>
  <c r="L42" i="4"/>
  <c r="K42" i="4"/>
  <c r="J42" i="4"/>
  <c r="M41" i="4"/>
  <c r="L41" i="4"/>
  <c r="K41" i="4"/>
  <c r="J41" i="4"/>
  <c r="M40" i="4"/>
  <c r="L40" i="4"/>
  <c r="K40" i="4"/>
  <c r="J40" i="4"/>
  <c r="M39" i="4"/>
  <c r="L39" i="4"/>
  <c r="K39" i="4"/>
  <c r="J39" i="4"/>
  <c r="M38" i="4"/>
  <c r="L38" i="4"/>
  <c r="K38" i="4"/>
  <c r="J38" i="4"/>
  <c r="M37" i="4"/>
  <c r="L37" i="4"/>
  <c r="K37" i="4"/>
  <c r="J37" i="4"/>
  <c r="M36" i="4"/>
  <c r="L36" i="4"/>
  <c r="K36" i="4"/>
  <c r="J36" i="4"/>
  <c r="M35" i="4"/>
  <c r="L35" i="4"/>
  <c r="K35" i="4"/>
  <c r="J35" i="4"/>
  <c r="M34" i="4"/>
  <c r="L34" i="4"/>
  <c r="K34" i="4"/>
  <c r="J34" i="4"/>
  <c r="M33" i="4"/>
  <c r="K33" i="4"/>
  <c r="L33" i="4"/>
  <c r="J33" i="4"/>
  <c r="M32" i="4"/>
  <c r="K32" i="4"/>
  <c r="L32" i="4"/>
  <c r="J32" i="4"/>
  <c r="M31" i="4"/>
  <c r="K31" i="4"/>
  <c r="L31" i="4"/>
  <c r="N31" i="4"/>
  <c r="J31" i="4"/>
  <c r="M30" i="4"/>
  <c r="K30" i="4"/>
  <c r="L30" i="4"/>
  <c r="J30" i="4"/>
  <c r="M29" i="4"/>
  <c r="K29" i="4"/>
  <c r="L29" i="4"/>
  <c r="J29" i="4"/>
  <c r="M28" i="4"/>
  <c r="K28" i="4"/>
  <c r="L28" i="4"/>
  <c r="J28" i="4"/>
  <c r="M27" i="4"/>
  <c r="K27" i="4"/>
  <c r="L27" i="4"/>
  <c r="J27" i="4"/>
  <c r="M26" i="4"/>
  <c r="K26" i="4"/>
  <c r="L26" i="4"/>
  <c r="J26" i="4"/>
  <c r="M25" i="4"/>
  <c r="K25" i="4"/>
  <c r="L25" i="4"/>
  <c r="N25" i="4"/>
  <c r="J25" i="4"/>
  <c r="M24" i="4"/>
  <c r="K24" i="4"/>
  <c r="L24" i="4"/>
  <c r="J24" i="4"/>
  <c r="M23" i="4"/>
  <c r="K23" i="4"/>
  <c r="L23" i="4"/>
  <c r="N23" i="4"/>
  <c r="J23" i="4"/>
  <c r="M22" i="4"/>
  <c r="K22" i="4"/>
  <c r="L22" i="4"/>
  <c r="J22" i="4"/>
  <c r="M21" i="4"/>
  <c r="K21" i="4"/>
  <c r="L21" i="4"/>
  <c r="J21" i="4"/>
  <c r="M20" i="4"/>
  <c r="K20" i="4"/>
  <c r="L20" i="4"/>
  <c r="J20" i="4"/>
  <c r="M19" i="4"/>
  <c r="K19" i="4"/>
  <c r="L19" i="4"/>
  <c r="J19" i="4"/>
  <c r="M18" i="4"/>
  <c r="K18" i="4"/>
  <c r="L18" i="4"/>
  <c r="J18" i="4"/>
  <c r="M17" i="4"/>
  <c r="K17" i="4"/>
  <c r="L17" i="4"/>
  <c r="J17" i="4"/>
  <c r="M16" i="4"/>
  <c r="K16" i="4"/>
  <c r="L16" i="4"/>
  <c r="J16" i="4"/>
  <c r="M15" i="4"/>
  <c r="K15" i="4"/>
  <c r="L15" i="4"/>
  <c r="J15" i="4"/>
  <c r="M14" i="4"/>
  <c r="K14" i="4"/>
  <c r="L14" i="4"/>
  <c r="J14" i="4"/>
  <c r="M13" i="4"/>
  <c r="K13" i="4"/>
  <c r="L13" i="4"/>
  <c r="J13" i="4"/>
  <c r="M12" i="4"/>
  <c r="K12" i="4"/>
  <c r="L12" i="4"/>
  <c r="N12" i="4"/>
  <c r="J12" i="4"/>
  <c r="M11" i="4"/>
  <c r="K11" i="4"/>
  <c r="L11" i="4"/>
  <c r="N11" i="4"/>
  <c r="J11" i="4"/>
  <c r="M10" i="4"/>
  <c r="K10" i="4"/>
  <c r="L10" i="4"/>
  <c r="J10" i="4"/>
  <c r="M9" i="4"/>
  <c r="K9" i="4"/>
  <c r="L9" i="4"/>
  <c r="J9" i="4"/>
  <c r="M8" i="4"/>
  <c r="K8" i="4"/>
  <c r="L8" i="4"/>
  <c r="J8" i="4"/>
  <c r="M7" i="4"/>
  <c r="K7" i="4"/>
  <c r="L7" i="4"/>
  <c r="J7" i="4"/>
  <c r="M6" i="4"/>
  <c r="K6" i="4"/>
  <c r="L6" i="4"/>
  <c r="J6" i="4"/>
  <c r="M5" i="4"/>
  <c r="K5" i="4"/>
  <c r="L5" i="4"/>
  <c r="J5" i="4"/>
  <c r="M4" i="4"/>
  <c r="K4" i="4"/>
  <c r="L4" i="4"/>
  <c r="J4" i="4"/>
  <c r="M3" i="4"/>
  <c r="K3" i="4"/>
  <c r="L3" i="4"/>
  <c r="J3" i="4"/>
  <c r="M2" i="4"/>
  <c r="K2" i="4"/>
  <c r="L2" i="4"/>
  <c r="J2" i="4"/>
  <c r="J59" i="3"/>
  <c r="I59" i="3"/>
  <c r="H59" i="3"/>
  <c r="J58" i="3"/>
  <c r="I58" i="3"/>
  <c r="H58" i="3"/>
  <c r="J57" i="3"/>
  <c r="I57" i="3"/>
  <c r="H57" i="3"/>
  <c r="J56" i="3"/>
  <c r="I56" i="3"/>
  <c r="H56" i="3"/>
  <c r="J55" i="3"/>
  <c r="I55" i="3"/>
  <c r="H55" i="3"/>
  <c r="J54" i="3"/>
  <c r="I54" i="3"/>
  <c r="H54" i="3"/>
  <c r="J53" i="3"/>
  <c r="I53" i="3"/>
  <c r="H53" i="3"/>
  <c r="J52" i="3"/>
  <c r="I52" i="3"/>
  <c r="H52" i="3"/>
  <c r="J51" i="3"/>
  <c r="I51" i="3"/>
  <c r="H51" i="3"/>
  <c r="J50" i="3"/>
  <c r="I50" i="3"/>
  <c r="H50" i="3"/>
  <c r="J49" i="3"/>
  <c r="I49" i="3"/>
  <c r="H49" i="3"/>
  <c r="J48" i="3"/>
  <c r="I48" i="3"/>
  <c r="H48" i="3"/>
  <c r="J47" i="3"/>
  <c r="I47" i="3"/>
  <c r="H47" i="3"/>
  <c r="J46" i="3"/>
  <c r="I46" i="3"/>
  <c r="H46" i="3"/>
  <c r="J45" i="3"/>
  <c r="I45" i="3"/>
  <c r="H45" i="3"/>
  <c r="J44" i="3"/>
  <c r="I44" i="3"/>
  <c r="H44" i="3"/>
  <c r="J43" i="3"/>
  <c r="I43" i="3"/>
  <c r="H43" i="3"/>
  <c r="J42" i="3"/>
  <c r="I42" i="3"/>
  <c r="H42" i="3"/>
  <c r="J41" i="3"/>
  <c r="I41" i="3"/>
  <c r="H41" i="3"/>
  <c r="J40" i="3"/>
  <c r="I40" i="3"/>
  <c r="H40" i="3"/>
  <c r="J39" i="3"/>
  <c r="I39" i="3"/>
  <c r="H39" i="3"/>
  <c r="J38" i="3"/>
  <c r="I38" i="3"/>
  <c r="H38" i="3"/>
  <c r="J37" i="3"/>
  <c r="I37" i="3"/>
  <c r="H37" i="3"/>
  <c r="J36" i="3"/>
  <c r="I36" i="3"/>
  <c r="H36" i="3"/>
  <c r="J35" i="3"/>
  <c r="I35" i="3"/>
  <c r="H35" i="3"/>
  <c r="I34" i="3"/>
  <c r="J34" i="3"/>
  <c r="H34" i="3"/>
  <c r="I33" i="3"/>
  <c r="J33" i="3"/>
  <c r="H33" i="3"/>
  <c r="I32" i="3"/>
  <c r="J32" i="3"/>
  <c r="H32" i="3"/>
  <c r="I31" i="3"/>
  <c r="J31" i="3"/>
  <c r="H31" i="3"/>
  <c r="I30" i="3"/>
  <c r="J30" i="3"/>
  <c r="H30" i="3"/>
  <c r="I29" i="3"/>
  <c r="J29" i="3"/>
  <c r="H29" i="3"/>
  <c r="I28" i="3"/>
  <c r="J28" i="3"/>
  <c r="H28" i="3"/>
  <c r="I27" i="3"/>
  <c r="J27" i="3"/>
  <c r="H27" i="3"/>
  <c r="I26" i="3"/>
  <c r="J26" i="3"/>
  <c r="H26" i="3"/>
  <c r="I25" i="3"/>
  <c r="J25" i="3"/>
  <c r="H25" i="3"/>
  <c r="I24" i="3"/>
  <c r="J24" i="3"/>
  <c r="H24" i="3"/>
  <c r="I23" i="3"/>
  <c r="J23" i="3"/>
  <c r="H23" i="3"/>
  <c r="I22" i="3"/>
  <c r="J22" i="3"/>
  <c r="H22" i="3"/>
  <c r="I21" i="3"/>
  <c r="J21" i="3"/>
  <c r="H21" i="3"/>
  <c r="I20" i="3"/>
  <c r="J20" i="3"/>
  <c r="H20" i="3"/>
  <c r="I19" i="3"/>
  <c r="J19" i="3"/>
  <c r="H19" i="3"/>
  <c r="I18" i="3"/>
  <c r="J18" i="3"/>
  <c r="H18" i="3"/>
  <c r="I17" i="3"/>
  <c r="J17" i="3"/>
  <c r="H17" i="3"/>
  <c r="I16" i="3"/>
  <c r="J16" i="3"/>
  <c r="H16" i="3"/>
  <c r="I15" i="3"/>
  <c r="J15" i="3"/>
  <c r="H15" i="3"/>
  <c r="I14" i="3"/>
  <c r="J14" i="3"/>
  <c r="H14" i="3"/>
  <c r="I13" i="3"/>
  <c r="J13" i="3"/>
  <c r="H13" i="3"/>
  <c r="I12" i="3"/>
  <c r="J12" i="3"/>
  <c r="H12" i="3"/>
  <c r="I11" i="3"/>
  <c r="J11" i="3"/>
  <c r="H11" i="3"/>
  <c r="I10" i="3"/>
  <c r="J10" i="3"/>
  <c r="H10" i="3"/>
  <c r="I9" i="3"/>
  <c r="J9" i="3"/>
  <c r="H9" i="3"/>
  <c r="I8" i="3"/>
  <c r="J8" i="3"/>
  <c r="H8" i="3"/>
  <c r="I7" i="3"/>
  <c r="J7" i="3"/>
  <c r="H7" i="3"/>
  <c r="B32" i="2"/>
  <c r="A32" i="2"/>
  <c r="B31" i="2"/>
  <c r="A31" i="2"/>
  <c r="B30" i="2"/>
  <c r="A30" i="2"/>
  <c r="G29" i="2"/>
  <c r="C29" i="2"/>
  <c r="B29" i="2"/>
  <c r="A29" i="2"/>
  <c r="B28" i="2"/>
  <c r="A28" i="2"/>
  <c r="B27" i="2"/>
  <c r="A27" i="2"/>
  <c r="B8" i="2"/>
  <c r="H39" i="1"/>
  <c r="J39" i="1"/>
  <c r="K39" i="1"/>
  <c r="G39" i="1"/>
  <c r="H38" i="1"/>
  <c r="J38" i="1"/>
  <c r="K38" i="1"/>
  <c r="G38" i="1"/>
  <c r="H37" i="1"/>
  <c r="J37" i="1"/>
  <c r="K37" i="1"/>
  <c r="G37" i="1"/>
  <c r="H36" i="1"/>
  <c r="J36" i="1"/>
  <c r="K36" i="1"/>
  <c r="G36" i="1"/>
  <c r="H35" i="1"/>
  <c r="J35" i="1"/>
  <c r="K35" i="1"/>
  <c r="G35" i="1"/>
  <c r="H34" i="1"/>
  <c r="J34" i="1"/>
  <c r="K34" i="1"/>
  <c r="G34" i="1"/>
  <c r="H33" i="1"/>
  <c r="J33" i="1"/>
  <c r="K33" i="1"/>
  <c r="G33" i="1"/>
  <c r="H32" i="1"/>
  <c r="J32" i="1"/>
  <c r="K32" i="1"/>
  <c r="G32" i="1"/>
  <c r="H31" i="1"/>
  <c r="F31" i="1"/>
  <c r="G31" i="1"/>
  <c r="H30" i="1"/>
  <c r="F30" i="1"/>
  <c r="G30" i="1"/>
  <c r="H26" i="1"/>
  <c r="J26" i="1"/>
  <c r="K26" i="1"/>
  <c r="G26" i="1"/>
  <c r="H25" i="1"/>
  <c r="J25" i="1"/>
  <c r="K25" i="1"/>
  <c r="G25" i="1"/>
  <c r="H24" i="1"/>
  <c r="J24" i="1"/>
  <c r="K24" i="1"/>
  <c r="G24" i="1"/>
  <c r="H23" i="1"/>
  <c r="J23" i="1"/>
  <c r="K23" i="1"/>
  <c r="G23" i="1"/>
  <c r="H22" i="1"/>
  <c r="J22" i="1"/>
  <c r="K22" i="1"/>
  <c r="G22" i="1"/>
  <c r="H21" i="1"/>
  <c r="J21" i="1"/>
  <c r="K21" i="1"/>
  <c r="G21" i="1"/>
  <c r="H20" i="1"/>
  <c r="G20" i="1"/>
  <c r="H19" i="1"/>
  <c r="J19" i="1"/>
  <c r="K19" i="1"/>
  <c r="G19" i="1"/>
  <c r="H18" i="1"/>
  <c r="J18" i="1"/>
  <c r="K18" i="1"/>
  <c r="G18" i="1"/>
  <c r="H17" i="1"/>
  <c r="J17" i="1"/>
  <c r="G17" i="1"/>
  <c r="H13" i="1"/>
  <c r="J13" i="1"/>
  <c r="K13" i="1"/>
  <c r="G13" i="1"/>
  <c r="H12" i="1"/>
  <c r="J12" i="1"/>
  <c r="K12" i="1"/>
  <c r="G12" i="1"/>
  <c r="H11" i="1"/>
  <c r="J11" i="1"/>
  <c r="K11" i="1"/>
  <c r="G11" i="1"/>
  <c r="H10" i="1"/>
  <c r="J10" i="1"/>
  <c r="K10" i="1"/>
  <c r="G10" i="1"/>
  <c r="H9" i="1"/>
  <c r="J9" i="1"/>
  <c r="K9" i="1"/>
  <c r="G9" i="1"/>
  <c r="H8" i="1"/>
  <c r="J8" i="1"/>
  <c r="K8" i="1"/>
  <c r="G8" i="1"/>
  <c r="H7" i="1"/>
  <c r="J7" i="1"/>
  <c r="K7" i="1"/>
  <c r="G7" i="1"/>
  <c r="H6" i="1"/>
  <c r="J6" i="1"/>
  <c r="K6" i="1"/>
  <c r="G6" i="1"/>
  <c r="H5" i="1"/>
  <c r="J5" i="1"/>
  <c r="K5" i="1"/>
  <c r="G5" i="1"/>
  <c r="H4" i="1"/>
  <c r="J4" i="1"/>
  <c r="K4" i="1"/>
  <c r="G4" i="1"/>
  <c r="H3" i="1"/>
  <c r="J3" i="1"/>
  <c r="K3" i="1"/>
  <c r="G3" i="1"/>
  <c r="H2" i="1"/>
  <c r="G2" i="1"/>
  <c r="N10" i="4"/>
  <c r="N36" i="4"/>
  <c r="N42" i="4"/>
  <c r="G31" i="2"/>
  <c r="C31" i="2"/>
  <c r="N30" i="4"/>
  <c r="N15" i="4"/>
  <c r="N37" i="4"/>
  <c r="N28" i="4"/>
  <c r="N41" i="4"/>
  <c r="N14" i="4"/>
  <c r="N54" i="4"/>
  <c r="N8" i="4"/>
  <c r="N44" i="4"/>
  <c r="L4" i="3"/>
  <c r="N16" i="4"/>
  <c r="N4" i="4"/>
  <c r="N39" i="4"/>
  <c r="H29" i="2"/>
  <c r="H18" i="7"/>
  <c r="N49" i="4"/>
  <c r="N43" i="4"/>
  <c r="N55" i="4"/>
  <c r="G18" i="7"/>
  <c r="N40" i="4"/>
  <c r="N13" i="4"/>
  <c r="I5" i="5"/>
  <c r="I19" i="7"/>
  <c r="N46" i="4"/>
  <c r="N52" i="4"/>
  <c r="C28" i="2"/>
  <c r="N29" i="4"/>
  <c r="N58" i="4"/>
  <c r="E28" i="2"/>
  <c r="N7" i="4"/>
  <c r="N22" i="4"/>
  <c r="F20" i="7"/>
  <c r="N38" i="4"/>
  <c r="N18" i="4"/>
  <c r="N19" i="4"/>
  <c r="N27" i="4"/>
  <c r="N34" i="4"/>
  <c r="F18" i="7"/>
  <c r="N5" i="4"/>
  <c r="N20" i="4"/>
  <c r="I6" i="5"/>
  <c r="I31" i="2"/>
  <c r="N51" i="4"/>
  <c r="N6" i="4"/>
  <c r="N21" i="4"/>
  <c r="F28" i="2"/>
  <c r="B8" i="8"/>
  <c r="N9" i="4"/>
  <c r="I4" i="3"/>
  <c r="N32" i="4"/>
  <c r="N3" i="4"/>
  <c r="G17" i="7"/>
  <c r="N33" i="4"/>
  <c r="N26" i="4"/>
  <c r="N50" i="4"/>
  <c r="N56" i="4"/>
  <c r="E18" i="7"/>
  <c r="G28" i="2"/>
  <c r="N48" i="4"/>
  <c r="F8" i="5"/>
  <c r="J7" i="2"/>
  <c r="G8" i="5"/>
  <c r="B7" i="7"/>
  <c r="J2" i="5"/>
  <c r="N2" i="4"/>
  <c r="I2" i="5"/>
  <c r="J4" i="5"/>
  <c r="N24" i="4"/>
  <c r="I4" i="5"/>
  <c r="J3" i="5"/>
  <c r="N17" i="4"/>
  <c r="H28" i="2"/>
  <c r="H17" i="7"/>
  <c r="K17" i="1"/>
  <c r="F4" i="3"/>
  <c r="D4" i="3"/>
  <c r="B4" i="3"/>
  <c r="J19" i="7"/>
  <c r="C30" i="2"/>
  <c r="I20" i="1"/>
  <c r="J20" i="1"/>
  <c r="K20" i="1"/>
  <c r="D30" i="2"/>
  <c r="N35" i="4"/>
  <c r="D20" i="7"/>
  <c r="E30" i="2"/>
  <c r="H2" i="5"/>
  <c r="H5" i="5"/>
  <c r="E20" i="7"/>
  <c r="F30" i="2"/>
  <c r="N45" i="4"/>
  <c r="H27" i="1"/>
  <c r="G30" i="2"/>
  <c r="D28" i="2"/>
  <c r="D18" i="7"/>
  <c r="J20" i="7"/>
  <c r="H14" i="1"/>
  <c r="C16" i="7"/>
  <c r="I2" i="1"/>
  <c r="J2" i="1"/>
  <c r="D16" i="7"/>
  <c r="I30" i="1"/>
  <c r="J30" i="1"/>
  <c r="H6" i="5"/>
  <c r="E16" i="7"/>
  <c r="I3" i="5"/>
  <c r="F16" i="7"/>
  <c r="G16" i="7"/>
  <c r="C8" i="5"/>
  <c r="E8" i="5"/>
  <c r="I31" i="1"/>
  <c r="J31" i="1"/>
  <c r="K31" i="1"/>
  <c r="D8" i="5"/>
  <c r="G22" i="7"/>
  <c r="F32" i="2"/>
  <c r="G32" i="2"/>
  <c r="H7" i="2"/>
  <c r="B6" i="7"/>
  <c r="F22" i="7"/>
  <c r="I20" i="7"/>
  <c r="I30" i="2"/>
  <c r="H19" i="7"/>
  <c r="J5" i="2"/>
  <c r="H30" i="2"/>
  <c r="K30" i="1"/>
  <c r="J40" i="1"/>
  <c r="K40" i="1"/>
  <c r="D32" i="2"/>
  <c r="D7" i="2"/>
  <c r="D22" i="7"/>
  <c r="B9" i="7"/>
  <c r="J27" i="1"/>
  <c r="K27" i="1"/>
  <c r="I29" i="2"/>
  <c r="I18" i="7"/>
  <c r="F7" i="2"/>
  <c r="E22" i="7"/>
  <c r="E32" i="2"/>
  <c r="B10" i="7"/>
  <c r="H8" i="5"/>
  <c r="H27" i="2"/>
  <c r="H16" i="7"/>
  <c r="H5" i="2"/>
  <c r="J28" i="2"/>
  <c r="J17" i="7"/>
  <c r="H31" i="2"/>
  <c r="H20" i="7"/>
  <c r="K2" i="1"/>
  <c r="J14" i="1"/>
  <c r="K14" i="1"/>
  <c r="C32" i="2"/>
  <c r="B7" i="2"/>
  <c r="C22" i="7"/>
  <c r="B8" i="7"/>
  <c r="J18" i="7"/>
  <c r="J29" i="2"/>
  <c r="I16" i="7"/>
  <c r="I8" i="5"/>
  <c r="I27" i="2"/>
  <c r="I28" i="2"/>
  <c r="I17" i="7"/>
  <c r="F5" i="2"/>
  <c r="J8" i="5"/>
  <c r="J16" i="7"/>
  <c r="J27" i="2"/>
  <c r="H22" i="7"/>
  <c r="B5" i="2"/>
  <c r="H32" i="2"/>
  <c r="B5" i="7"/>
  <c r="I22" i="7"/>
  <c r="D5" i="2"/>
  <c r="B11" i="7"/>
  <c r="I32" i="2"/>
  <c r="J22" i="7"/>
  <c r="J32" i="2"/>
  <c r="B12" i="7"/>
</calcChain>
</file>

<file path=xl/sharedStrings.xml><?xml version="1.0" encoding="utf-8"?>
<sst xmlns="http://schemas.openxmlformats.org/spreadsheetml/2006/main" count="1068" uniqueCount="200">
  <si>
    <t>Mobilná učebňa Konekt-ED: Edukácia prepájajúca pohraničie</t>
  </si>
  <si>
    <t>Měrná jednotka</t>
  </si>
  <si>
    <t>Množství</t>
  </si>
  <si>
    <t xml:space="preserve">Jednotková cena </t>
  </si>
  <si>
    <t>Suma</t>
  </si>
  <si>
    <t xml:space="preserve">Již nárokováno k 31.3.26 </t>
  </si>
  <si>
    <t>Zbývá</t>
  </si>
  <si>
    <t>celkem v Kč</t>
  </si>
  <si>
    <t>už zadáno a naplánováno v KČ</t>
  </si>
  <si>
    <t>volné prostředky v Kč</t>
  </si>
  <si>
    <t>volné prostředky v Eur</t>
  </si>
  <si>
    <t>poznámka</t>
  </si>
  <si>
    <t>Projektový manažér ČR</t>
  </si>
  <si>
    <t>hodina</t>
  </si>
  <si>
    <t>3 840</t>
  </si>
  <si>
    <t>zajišťuje dotační pravidla a monitoring</t>
  </si>
  <si>
    <t>Realizátor aktivít („RA“) Pedagóg ZŠ ČR - Informatika</t>
  </si>
  <si>
    <t>musí být český učitel</t>
  </si>
  <si>
    <t>Realizátor aktivít („RA“) Pedagóg ZŠ ČR - Dejepis, geografia</t>
  </si>
  <si>
    <t>Realizátor aktivít („RA“) Pedagóg ZŠ ČR - matematika, fyzika,</t>
  </si>
  <si>
    <t>Realizátor aktivít („RA“) Pedagóg ZŠ ČR- bioloógia a chémia</t>
  </si>
  <si>
    <t>Realizátor aktivít („RA“) Pedagóg SŠ ČR - odborné techncké predmety</t>
  </si>
  <si>
    <t>Realizátor aktivít („RA“) Odborný pracovník ČR - dizajnér edukačných pomôcok</t>
  </si>
  <si>
    <t>1 440</t>
  </si>
  <si>
    <t>úkoly a co bude výstupem?</t>
  </si>
  <si>
    <t>Realizátor aktivít („RA“) Odborný pracovník ČR - herný dizajnér</t>
  </si>
  <si>
    <t>Realizátor aktivít („RA“) Odborný pracovník ČR - interiérový dizajnér</t>
  </si>
  <si>
    <t>Realizátor aktivít („RA“) Lektor 1 ČR</t>
  </si>
  <si>
    <t>1 920</t>
  </si>
  <si>
    <t>vedení workshopů pro školy a veřejnost</t>
  </si>
  <si>
    <t>Realizátor aktivít („RA“) Technická podpora 1 ČR</t>
  </si>
  <si>
    <t>příprava a spolupráce na workshopech pro školy a veřejnost</t>
  </si>
  <si>
    <t>Realizátor aktivít („RA“) Vedúci vývojar edukatívnych aplikácií pre tablet / ČR</t>
  </si>
  <si>
    <t>Inovatívne metódy a technológie v oblasti cezhraničnej ochrany a zachovania biodiverzity</t>
  </si>
  <si>
    <t>Již nárokováno k 31.12.25</t>
  </si>
  <si>
    <t>Odborný zamestnanec („OZ“) Grafický a web dizajnér</t>
  </si>
  <si>
    <t>připravuje vzdělávací materiály a aktivity</t>
  </si>
  <si>
    <t>Odborný zamestnanec („OZ“) Programátor</t>
  </si>
  <si>
    <t>Realizátor aktivít („RA“) Lektor</t>
  </si>
  <si>
    <t>6 osob na  DPP, budou chystat vzdělávací a odborné výstupy</t>
  </si>
  <si>
    <t>Projektový manažér („PM“)</t>
  </si>
  <si>
    <t>3 440</t>
  </si>
  <si>
    <t>Odborný zamestnanec („OZ“) Botanik - fytológ</t>
  </si>
  <si>
    <t>Odborný zamestnanec („OZ“) Ekológ 2 - se specializací na biodiverzitu</t>
  </si>
  <si>
    <t>mapování lokalit na české straně a spolupráce na vzdělvacích materiálech</t>
  </si>
  <si>
    <t>Odborný zamestnanec („OZ“) Pilot UAV, UAS, drony, AV 2</t>
  </si>
  <si>
    <t>snímkovní a zpracování dat z vybraných lokalit ČR</t>
  </si>
  <si>
    <t>Odborný zamestnanec („OZ“) Zoológ</t>
  </si>
  <si>
    <t>Odborný zamestnanec („OZ“) Dendrológ</t>
  </si>
  <si>
    <t>Odborný zamestnanec („OZ“) Marketingový špecialista</t>
  </si>
  <si>
    <t>DPP</t>
  </si>
  <si>
    <t>Od slovanského hradiska po súčasnosť: Cesty časom cez interaktívne zážitkové okruhy</t>
  </si>
  <si>
    <t>Již nárokováno k 30.4.26</t>
  </si>
  <si>
    <t>Projektový manažér</t>
  </si>
  <si>
    <t>Asistent projektového manažéra</t>
  </si>
  <si>
    <t>připravuje a podklady a admsintrativa pro účetní</t>
  </si>
  <si>
    <t>Realizátor aktivít 1 Diseminácia projektu</t>
  </si>
  <si>
    <t>v rámci prodloužení realizace projektu budeme částeně přesouvat na projektového manažera</t>
  </si>
  <si>
    <t>Realizátor aktivít 2 Historik</t>
  </si>
  <si>
    <t>Realizátor aktivít 3 Teoría hier</t>
  </si>
  <si>
    <t>Realizátor aktivít 4 Designér</t>
  </si>
  <si>
    <t>Realizátor aktivít 5 Vystavnictvo</t>
  </si>
  <si>
    <t>Realizátor aktivít 6 Prírodné vedy</t>
  </si>
  <si>
    <t>Realizátor aktivít 7 Dejiny umenia</t>
  </si>
  <si>
    <t>Realizátor aktivít 8 IT špecialista</t>
  </si>
  <si>
    <t>Mobilná učebňa Konekt-ED: Edukácia prepájajúca pohraničie - TUC</t>
  </si>
  <si>
    <t>Projektový  manažér („PM“)  SR</t>
  </si>
  <si>
    <t>Realizátor  aktivít („RA“) Pedagóg ZŠ SR - Informatika</t>
  </si>
  <si>
    <t>Realizátor  aktivít („RA“) Pedagóg ZŠ SR - Dejepis, geografia</t>
  </si>
  <si>
    <t>Realizátor  aktivít („RA“) Pedagóg ZŠ SR - matematika, fyzika,</t>
  </si>
  <si>
    <t>Realizátor  aktivít („RA“) Pedagóg  ZŠ SR- biológia a chémia</t>
  </si>
  <si>
    <t>Realizátor  aktivít („RA“) Pedagóg SŠ SR - odborné technické predmety</t>
  </si>
  <si>
    <t>Realizátor  aktivít („RA“) Odborný pracovník SR - pedagóg-programátor</t>
  </si>
  <si>
    <t>Realizátor  aktivít („RA“) Odborný pracovník SR -VR špecialista</t>
  </si>
  <si>
    <t>Realizátor  aktivít („RA“) Lektor 1 SR</t>
  </si>
  <si>
    <t>Realizátor  aktivít („RA“) Technická podpora 1 SR</t>
  </si>
  <si>
    <t>Realizátor  aktivít („RA“) Vedúci vývojar edukatívnych aplikácií pre VR/ SR</t>
  </si>
  <si>
    <t>Inovatívne metódy a techn. v oblasti cezhr. ochr. a zach. Biodiverzity - TUC</t>
  </si>
  <si>
    <t>Odborný zamestnanec („OZ“)  Ekológ</t>
  </si>
  <si>
    <t>Odborný zamestnanec („OZ“)  Geodet, kartograf a fotogrameter</t>
  </si>
  <si>
    <t>Realizátor aktivít („RA“) Pilot UAV, UAS, drony, AV 1</t>
  </si>
  <si>
    <t>Odborný zamestnanec („OZ“) Botanik</t>
  </si>
  <si>
    <t>Údržbár/ Správca objektu/ pomocný technik</t>
  </si>
  <si>
    <t>Projektový manažér („PM“)  Hlavný projektový manažér</t>
  </si>
  <si>
    <t>Odborný zamestnanec („OZ“)  Vývojár hardvéru</t>
  </si>
  <si>
    <t>Odborný zamestnanec („OZ“) Vývojár softwéru</t>
  </si>
  <si>
    <t>Odborný zamestnanec („OZ“) Dizajnér aplikácií</t>
  </si>
  <si>
    <t>Odborný zamestnanec („OZ“) Grafický a web  dizajnér</t>
  </si>
  <si>
    <t>Odborný zamestnanec („OZ“) Dátový špecialista</t>
  </si>
  <si>
    <t>Odborný zamestnanec („OZ“) Technik IT</t>
  </si>
  <si>
    <t>Prehľad čerpania pozícií INTERREG – sumár spolu v EUR</t>
  </si>
  <si>
    <t>Pozn.: stĺpec „Už zadané/plánované Kč“ je v tomto prehľade prepočítaný na EUR kurzom z listu Nastavenia. Pri TUC/SR zdroj neobsahuje čerpanie, preto je započítaná celá suma pozície.</t>
  </si>
  <si>
    <t>SPOLU voľné na nové/doobsadenie EUR</t>
  </si>
  <si>
    <t>Počet pozícií s voľným čerpaním</t>
  </si>
  <si>
    <t>Zostatok po predchádzajúcom zamestnancovi EUR</t>
  </si>
  <si>
    <t>ČR voľné EUR</t>
  </si>
  <si>
    <t>TUC/SR predpoklad EUR</t>
  </si>
  <si>
    <t>Celkový rozpočet EUR</t>
  </si>
  <si>
    <t>Už nárokované EUR</t>
  </si>
  <si>
    <t>Zostáva podľa rozpočtu EUR</t>
  </si>
  <si>
    <t>Voľné z plánovania EUR</t>
  </si>
  <si>
    <t>Už zadané/plánované EUR</t>
  </si>
  <si>
    <t>Kurz prepočtu Kč/EUR</t>
  </si>
  <si>
    <t>Kč za 1 €</t>
  </si>
  <si>
    <t>Kde už bolo čerpanie a ešte ostal zostatok</t>
  </si>
  <si>
    <t>Top 10 najvyšších voľných zostatkov</t>
  </si>
  <si>
    <t>Projekt</t>
  </si>
  <si>
    <t>Pozícia</t>
  </si>
  <si>
    <t>Voľné EUR</t>
  </si>
  <si>
    <t>Poznámka</t>
  </si>
  <si>
    <t>Konekt-ED</t>
  </si>
  <si>
    <t>Konekt-ED / TUC/SR</t>
  </si>
  <si>
    <t>Biodiverzita / TUC/SR</t>
  </si>
  <si>
    <t>Biodiverzita / ČR</t>
  </si>
  <si>
    <t>Konekt-ED / ČR</t>
  </si>
  <si>
    <t>Súčty podľa projektu a partnera</t>
  </si>
  <si>
    <t>Partner</t>
  </si>
  <si>
    <t>Suma rozpočtu EUR</t>
  </si>
  <si>
    <t>Zostáva z rozpočtu EUR</t>
  </si>
  <si>
    <t>Voľné pre nové/doobsadenie EUR</t>
  </si>
  <si>
    <t>Počet pozícií s voľným</t>
  </si>
  <si>
    <t>Pozície po predchádzajúcom</t>
  </si>
  <si>
    <t>Pozície na nové obsadenie / doobsadenie a voľné čerpanie</t>
  </si>
  <si>
    <t>Sú tu len pozície s voľnou sumou. Pri TUC/SR sa zostatok berie ako celá suma pozície, keďže v zdroji nie je vyplnené čerpanie/plánovanie.</t>
  </si>
  <si>
    <t>Celkom voľné EUR</t>
  </si>
  <si>
    <t>Počet pozícií</t>
  </si>
  <si>
    <t>Zostatok po predch. osobe EUR</t>
  </si>
  <si>
    <t>Nové/neobsadené EUR</t>
  </si>
  <si>
    <t>Hodiny</t>
  </si>
  <si>
    <t>Suma pozície EUR</t>
  </si>
  <si>
    <t>Už zadané/naplánované EUR</t>
  </si>
  <si>
    <t>Stav</t>
  </si>
  <si>
    <t>Čerpanie k dátumu</t>
  </si>
  <si>
    <t>Zdroj - Už zadané/plánované Kč</t>
  </si>
  <si>
    <t>Zdroj - Voľné Kč</t>
  </si>
  <si>
    <t>ČR</t>
  </si>
  <si>
    <t>Zostatok po predchádzajúcom zamestnancovi</t>
  </si>
  <si>
    <t>31.3.26</t>
  </si>
  <si>
    <t>Biodiverzita</t>
  </si>
  <si>
    <t>Čiastočne naplánované - zostáva doobsadiť</t>
  </si>
  <si>
    <t>31.12.25</t>
  </si>
  <si>
    <t>Cesty časom</t>
  </si>
  <si>
    <t>30.4.26</t>
  </si>
  <si>
    <t>Nová/neobsadená pozícia</t>
  </si>
  <si>
    <t>TUC/SR</t>
  </si>
  <si>
    <t>TUC/SR - celé overiť/doplniť čerpanie</t>
  </si>
  <si>
    <t>neuvedené</t>
  </si>
  <si>
    <t>MJ</t>
  </si>
  <si>
    <t>Jedn. cena EUR</t>
  </si>
  <si>
    <t>Bol predtým niekto?</t>
  </si>
  <si>
    <t>Zdrojový riadok</t>
  </si>
  <si>
    <t>SPOLU</t>
  </si>
  <si>
    <t>Nastavenie</t>
  </si>
  <si>
    <t>Hodnota</t>
  </si>
  <si>
    <t>Kurz Kč za 1 EUR</t>
  </si>
  <si>
    <t>Použitie</t>
  </si>
  <si>
    <t>Všetky hodnoty zo stĺpca „Už zadané/plánované Kč“ sa v prehľadoch delia týmto kurzom.</t>
  </si>
  <si>
    <t>Ak sa má použiť iný projektový kurz, zmeňte bunku B2.</t>
  </si>
  <si>
    <t>Sumár spolu – voľné čerpanie za všetky tri projekty v EUR</t>
  </si>
  <si>
    <t>Všetky hodnoty zo stĺpca „Už zadané/plánované Kč“ sú prepočítané do EUR kurzom v bunke Nastavenia!B2.</t>
  </si>
  <si>
    <t>Ukazovateľ</t>
  </si>
  <si>
    <t>SPOLU voľné na nové/doobsadenie</t>
  </si>
  <si>
    <t>Už zadané/plánované spolu</t>
  </si>
  <si>
    <t>Voľné z plánovania ČR</t>
  </si>
  <si>
    <t>Celkový rozpočet</t>
  </si>
  <si>
    <t>Už nárokované</t>
  </si>
  <si>
    <t>Zostáva podľa rozpočtu</t>
  </si>
  <si>
    <t>Pozície po predchádzajúcom zamestnancovi</t>
  </si>
  <si>
    <t>Kurz Kč/EUR</t>
  </si>
  <si>
    <t>Rozpočet EUR</t>
  </si>
  <si>
    <t>Zostáva rozpočet EUR</t>
  </si>
  <si>
    <t>SPOLU voľné EUR</t>
  </si>
  <si>
    <t>Pozícií s voľným</t>
  </si>
  <si>
    <t>Po predchádzajúcom</t>
  </si>
  <si>
    <t>Plánované pozície – čo je zadané/plánované, koľko je už nárokované a čo majú robiť</t>
  </si>
  <si>
    <t>Poznámka: „na ako dlho“ je prepočet zo sumy a hodinovej sadzby na plánované hodiny. Mesiace sú len orientačne pri 160 h/mesiac; zdroj neuvádza presné kalendárne obdobia.</t>
  </si>
  <si>
    <t>Ešte nečerpané EUR</t>
  </si>
  <si>
    <t>Pozícií</t>
  </si>
  <si>
    <t>Z toho už nárokované/čerpané</t>
  </si>
  <si>
    <t>Zadané/plánované ešte nečerpané</t>
  </si>
  <si>
    <t>Podiel už nárokované z plánovaného</t>
  </si>
  <si>
    <t>Počet plánovaných pozícií</t>
  </si>
  <si>
    <t>Hodiny pozície celkom</t>
  </si>
  <si>
    <t>Plánované hodiny podľa zadanej sumy</t>
  </si>
  <si>
    <t>Orientačne mesiacov pri 160 h/mes.</t>
  </si>
  <si>
    <t>Z toho už nárokované EUR</t>
  </si>
  <si>
    <t>Zadané ešte nečerpané EUR</t>
  </si>
  <si>
    <t>Voľné mimo plánovania EUR</t>
  </si>
  <si>
    <t>Čo majú robiť / poznámka</t>
  </si>
  <si>
    <t>zabezpečuje dotačné pravidlá a monitoring projektu</t>
  </si>
  <si>
    <t>Bez voľného čerpania</t>
  </si>
  <si>
    <t>vedenie workshopov pre školy a verejnosť</t>
  </si>
  <si>
    <t>príprava a spolupráca na workshopoch pre školy a verejnosť</t>
  </si>
  <si>
    <t>mapovanie lokalít na českej strane a spolupráca na vzdelávacích materiáloch</t>
  </si>
  <si>
    <t>príprava vzdelávacích materiálov a aktivít</t>
  </si>
  <si>
    <t>DPP – konkrétna náplň nie je v zdroji rozpísaná, treba doplniť</t>
  </si>
  <si>
    <t>snímkovanie a spracovanie dát z vybraných lokalít v ČR</t>
  </si>
  <si>
    <t>6 osôb na DPP – budú pripravovať vzdelávacie a odborné výstupy</t>
  </si>
  <si>
    <t>príprava podkladov a administratíva pre účtovníctvo</t>
  </si>
  <si>
    <t>diseminácia projektu; pri predĺžení realizácie sa má časť presunúť na projektového manažéra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</si>
</sst>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&quot;Kč&quot;_-;\-* #,##0.00\ &quot;Kč&quot;_-;_-* &quot;-&quot;??\ &quot;Kč&quot;_-;_-@_-"/>
    <numFmt numFmtId="165" formatCode="_-* #,##0.00\ [$€-1]_-;\-* #,##0.00\ [$€-1]_-;_-* &quot;-&quot;??\ [$€-1]_-;_-@_-"/>
    <numFmt numFmtId="166" formatCode="#,##0.00\ _K_č"/>
    <numFmt numFmtId="167" formatCode="#,##0.00\ &quot;€&quot;"/>
    <numFmt numFmtId="168" formatCode="#,##0.00\ &quot;Kč&quot;"/>
    <numFmt numFmtId="169" formatCode="#,##0.00\ \€"/>
    <numFmt numFmtId="170" formatCode="#,##0.00\ \K\č"/>
    <numFmt numFmtId="171" formatCode="\€\ #,##0.00"/>
    <numFmt numFmtId="172" formatCode="#,##0.0"/>
    <numFmt numFmtId="173" formatCode="0.0%"/>
  </numFmts>
  <fonts count="16" x14ac:knownFonts="1">
    <font>
      <sz val="11"/>
      <color theme="1"/>
      <name val="Aptos Narrow"/>
    </font>
    <font>
      <sz val="10"/>
      <color rgb="FF333333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rgb="FFFFFFFF"/>
      <name val="Aptos Narrow"/>
      <family val="2"/>
    </font>
    <font>
      <b/>
      <sz val="16"/>
      <color rgb="FFFFFFFF"/>
      <name val="Aptos Narrow"/>
      <family val="2"/>
    </font>
    <font>
      <i/>
      <sz val="11"/>
      <color theme="1"/>
      <name val="Aptos Narrow"/>
      <family val="2"/>
    </font>
    <font>
      <b/>
      <sz val="11"/>
      <color theme="1"/>
      <name val="Aptos Narrow"/>
      <family val="2"/>
    </font>
    <font>
      <b/>
      <sz val="14"/>
      <color rgb="FFFFFFFF"/>
      <name val="Aptos Narrow"/>
      <family val="2"/>
    </font>
    <font>
      <i/>
      <sz val="11"/>
      <color rgb="FF334155"/>
      <name val="Aptos Narrow"/>
      <family val="2"/>
    </font>
    <font>
      <b/>
      <sz val="11"/>
      <color rgb="FF0F172A"/>
      <name val="Aptos Narrow"/>
      <family val="2"/>
    </font>
    <font>
      <sz val="11"/>
      <color theme="1"/>
      <name val="Aptos Narrow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5" tint="0.79995117038483843"/>
        <bgColor indexed="65"/>
      </patternFill>
    </fill>
    <fill>
      <patternFill patternType="solid">
        <fgColor rgb="FF1F4E78"/>
      </patternFill>
    </fill>
    <fill>
      <patternFill patternType="solid">
        <fgColor rgb="FFDDEBF7"/>
      </patternFill>
    </fill>
    <fill>
      <patternFill patternType="solid">
        <fgColor rgb="FFF3F4F6"/>
      </patternFill>
    </fill>
    <fill>
      <patternFill patternType="solid">
        <fgColor rgb="FF0F766E"/>
      </patternFill>
    </fill>
    <fill>
      <patternFill patternType="solid">
        <fgColor rgb="FF1F4E78"/>
      </patternFill>
    </fill>
    <fill>
      <patternFill patternType="solid">
        <fgColor rgb="FFEAF3F8"/>
      </patternFill>
    </fill>
    <fill>
      <patternFill patternType="solid">
        <fgColor rgb="FF0F172A"/>
      </patternFill>
    </fill>
    <fill>
      <patternFill patternType="solid">
        <fgColor rgb="FFF8FAFC"/>
      </patternFill>
    </fill>
    <fill>
      <patternFill patternType="solid">
        <fgColor rgb="FF0F766E"/>
      </patternFill>
    </fill>
    <fill>
      <patternFill patternType="solid">
        <fgColor rgb="FFE0F2F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/>
  </cellStyleXfs>
  <cellXfs count="68">
    <xf numFmtId="0" fontId="0" fillId="0" borderId="0" xfId="0"/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center"/>
    </xf>
    <xf numFmtId="0" fontId="4" fillId="0" borderId="0" xfId="1" applyFont="1"/>
    <xf numFmtId="0" fontId="1" fillId="2" borderId="1" xfId="1" applyFont="1" applyFill="1" applyBorder="1" applyAlignment="1">
      <alignment horizontal="left" wrapText="1"/>
    </xf>
    <xf numFmtId="0" fontId="1" fillId="2" borderId="1" xfId="1" applyFont="1" applyFill="1" applyBorder="1" applyAlignment="1">
      <alignment horizontal="center" wrapText="1"/>
    </xf>
    <xf numFmtId="165" fontId="1" fillId="2" borderId="1" xfId="1" applyNumberFormat="1" applyFont="1" applyFill="1" applyBorder="1" applyAlignment="1">
      <alignment horizontal="center" wrapText="1"/>
    </xf>
    <xf numFmtId="165" fontId="2" fillId="4" borderId="1" xfId="1" applyNumberFormat="1" applyFont="1" applyFill="1" applyBorder="1" applyAlignment="1">
      <alignment horizontal="center"/>
    </xf>
    <xf numFmtId="165" fontId="5" fillId="2" borderId="1" xfId="1" applyNumberFormat="1" applyFont="1" applyFill="1" applyBorder="1" applyAlignment="1">
      <alignment horizontal="center" wrapText="1"/>
    </xf>
    <xf numFmtId="165" fontId="5" fillId="4" borderId="1" xfId="1" applyNumberFormat="1" applyFont="1" applyFill="1" applyBorder="1" applyAlignment="1">
      <alignment horizontal="center" wrapText="1"/>
    </xf>
    <xf numFmtId="165" fontId="2" fillId="3" borderId="1" xfId="1" applyNumberFormat="1" applyFont="1" applyFill="1" applyBorder="1" applyAlignment="1">
      <alignment horizontal="center"/>
    </xf>
    <xf numFmtId="0" fontId="6" fillId="0" borderId="1" xfId="1" applyFont="1" applyBorder="1"/>
    <xf numFmtId="165" fontId="5" fillId="0" borderId="1" xfId="1" applyNumberFormat="1" applyFont="1" applyBorder="1" applyAlignment="1">
      <alignment horizontal="center" wrapText="1"/>
    </xf>
    <xf numFmtId="165" fontId="2" fillId="0" borderId="1" xfId="1" applyNumberFormat="1" applyFont="1" applyBorder="1" applyAlignment="1">
      <alignment horizontal="center"/>
    </xf>
    <xf numFmtId="0" fontId="1" fillId="0" borderId="0" xfId="1" applyFont="1" applyAlignment="1">
      <alignment horizontal="left" wrapText="1"/>
    </xf>
    <xf numFmtId="0" fontId="1" fillId="0" borderId="0" xfId="1" applyFont="1" applyAlignment="1">
      <alignment horizontal="center" wrapText="1"/>
    </xf>
    <xf numFmtId="165" fontId="1" fillId="0" borderId="0" xfId="1" applyNumberFormat="1" applyFont="1" applyAlignment="1">
      <alignment horizontal="center" wrapText="1"/>
    </xf>
    <xf numFmtId="165" fontId="5" fillId="0" borderId="0" xfId="1" applyNumberFormat="1" applyFont="1" applyAlignment="1">
      <alignment horizontal="center" wrapText="1"/>
    </xf>
    <xf numFmtId="165" fontId="2" fillId="0" borderId="0" xfId="1" applyNumberFormat="1" applyFont="1" applyAlignment="1">
      <alignment horizontal="center"/>
    </xf>
    <xf numFmtId="4" fontId="0" fillId="0" borderId="0" xfId="1" applyNumberFormat="1" applyFont="1"/>
    <xf numFmtId="0" fontId="7" fillId="0" borderId="1" xfId="1" applyFont="1" applyBorder="1"/>
    <xf numFmtId="0" fontId="3" fillId="0" borderId="2" xfId="1" applyFont="1" applyBorder="1" applyAlignment="1">
      <alignment horizontal="center"/>
    </xf>
    <xf numFmtId="0" fontId="3" fillId="0" borderId="0" xfId="1" applyFont="1" applyAlignment="1">
      <alignment horizontal="center"/>
    </xf>
    <xf numFmtId="164" fontId="2" fillId="3" borderId="0" xfId="1" applyNumberFormat="1" applyFont="1" applyFill="1" applyAlignment="1">
      <alignment horizontal="center"/>
    </xf>
    <xf numFmtId="165" fontId="1" fillId="0" borderId="1" xfId="1" applyNumberFormat="1" applyFont="1" applyBorder="1" applyAlignment="1">
      <alignment horizontal="center" wrapText="1"/>
    </xf>
    <xf numFmtId="0" fontId="1" fillId="0" borderId="1" xfId="1" applyFont="1" applyBorder="1" applyAlignment="1">
      <alignment horizontal="left" wrapText="1"/>
    </xf>
    <xf numFmtId="0" fontId="1" fillId="2" borderId="1" xfId="1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 wrapText="1"/>
    </xf>
    <xf numFmtId="164" fontId="4" fillId="0" borderId="0" xfId="1" applyNumberFormat="1" applyFont="1"/>
    <xf numFmtId="164" fontId="2" fillId="0" borderId="0" xfId="1" applyNumberFormat="1" applyFont="1" applyAlignment="1">
      <alignment horizontal="center"/>
    </xf>
    <xf numFmtId="164" fontId="0" fillId="0" borderId="0" xfId="1" applyNumberFormat="1" applyFont="1"/>
    <xf numFmtId="166" fontId="2" fillId="3" borderId="0" xfId="1" applyNumberFormat="1" applyFont="1" applyFill="1" applyAlignment="1">
      <alignment horizontal="center"/>
    </xf>
    <xf numFmtId="166" fontId="2" fillId="0" borderId="0" xfId="1" applyNumberFormat="1" applyFont="1" applyAlignment="1">
      <alignment horizontal="center"/>
    </xf>
    <xf numFmtId="0" fontId="0" fillId="0" borderId="0" xfId="1" applyFont="1" applyAlignment="1">
      <alignment wrapText="1"/>
    </xf>
    <xf numFmtId="167" fontId="0" fillId="0" borderId="0" xfId="1" applyNumberFormat="1" applyFont="1"/>
    <xf numFmtId="3" fontId="0" fillId="0" borderId="0" xfId="1" applyNumberFormat="1" applyFont="1"/>
    <xf numFmtId="1" fontId="0" fillId="0" borderId="0" xfId="1" applyNumberFormat="1" applyFont="1"/>
    <xf numFmtId="0" fontId="8" fillId="8" borderId="0" xfId="1" applyFont="1" applyFill="1" applyAlignment="1">
      <alignment horizontal="center" vertical="center" wrapText="1"/>
    </xf>
    <xf numFmtId="0" fontId="0" fillId="0" borderId="0" xfId="1" applyFont="1" applyAlignment="1">
      <alignment horizontal="center" vertical="center"/>
    </xf>
    <xf numFmtId="167" fontId="0" fillId="0" borderId="0" xfId="1" applyNumberFormat="1" applyFont="1" applyAlignment="1">
      <alignment horizontal="center" vertical="center"/>
    </xf>
    <xf numFmtId="1" fontId="0" fillId="0" borderId="0" xfId="1" applyNumberFormat="1" applyFont="1" applyAlignment="1">
      <alignment horizontal="center" vertical="center"/>
    </xf>
    <xf numFmtId="168" fontId="0" fillId="0" borderId="0" xfId="1" applyNumberFormat="1" applyFont="1" applyAlignment="1">
      <alignment horizontal="center" vertical="center"/>
    </xf>
    <xf numFmtId="0" fontId="11" fillId="7" borderId="0" xfId="1" applyFont="1" applyFill="1" applyAlignment="1">
      <alignment horizontal="center" wrapText="1"/>
    </xf>
    <xf numFmtId="0" fontId="8" fillId="9" borderId="0" xfId="1" applyFont="1" applyFill="1" applyAlignment="1">
      <alignment horizontal="center" vertical="center" wrapText="1"/>
    </xf>
    <xf numFmtId="0" fontId="11" fillId="10" borderId="0" xfId="1" applyFont="1" applyFill="1" applyAlignment="1">
      <alignment wrapText="1"/>
    </xf>
    <xf numFmtId="2" fontId="0" fillId="0" borderId="0" xfId="1" applyNumberFormat="1" applyFont="1"/>
    <xf numFmtId="169" fontId="0" fillId="0" borderId="0" xfId="1" applyNumberFormat="1" applyFont="1"/>
    <xf numFmtId="170" fontId="0" fillId="0" borderId="0" xfId="1" applyNumberFormat="1" applyFont="1"/>
    <xf numFmtId="169" fontId="11" fillId="10" borderId="0" xfId="1" applyNumberFormat="1" applyFont="1" applyFill="1" applyAlignment="1">
      <alignment wrapText="1"/>
    </xf>
    <xf numFmtId="167" fontId="11" fillId="10" borderId="0" xfId="1" applyNumberFormat="1" applyFont="1" applyFill="1" applyAlignment="1">
      <alignment wrapText="1"/>
    </xf>
    <xf numFmtId="1" fontId="11" fillId="10" borderId="0" xfId="1" applyNumberFormat="1" applyFont="1" applyFill="1" applyAlignment="1">
      <alignment wrapText="1"/>
    </xf>
    <xf numFmtId="169" fontId="0" fillId="0" borderId="0" xfId="1" applyNumberFormat="1" applyFont="1" applyAlignment="1">
      <alignment horizontal="center" vertical="center"/>
    </xf>
    <xf numFmtId="0" fontId="10" fillId="10" borderId="0" xfId="1" applyFont="1" applyFill="1" applyAlignment="1">
      <alignment wrapText="1"/>
    </xf>
    <xf numFmtId="0" fontId="8" fillId="13" borderId="0" xfId="1" applyFont="1" applyFill="1" applyAlignment="1">
      <alignment horizontal="center" vertical="center" wrapText="1"/>
    </xf>
    <xf numFmtId="0" fontId="14" fillId="14" borderId="0" xfId="1" applyFont="1" applyFill="1" applyAlignment="1">
      <alignment horizontal="center" vertical="center" wrapText="1"/>
    </xf>
    <xf numFmtId="171" fontId="0" fillId="0" borderId="0" xfId="1" applyNumberFormat="1" applyFont="1" applyAlignment="1">
      <alignment wrapText="1"/>
    </xf>
    <xf numFmtId="172" fontId="0" fillId="0" borderId="0" xfId="1" applyNumberFormat="1" applyFont="1" applyAlignment="1">
      <alignment wrapText="1"/>
    </xf>
    <xf numFmtId="0" fontId="0" fillId="0" borderId="0" xfId="1" applyFont="1" applyAlignment="1">
      <alignment vertical="center" wrapText="1"/>
    </xf>
    <xf numFmtId="171" fontId="0" fillId="0" borderId="0" xfId="1" applyNumberFormat="1" applyFont="1" applyAlignment="1">
      <alignment vertical="center" wrapText="1"/>
    </xf>
    <xf numFmtId="1" fontId="0" fillId="0" borderId="0" xfId="1" applyNumberFormat="1" applyFont="1" applyAlignment="1">
      <alignment vertical="center" wrapText="1"/>
    </xf>
    <xf numFmtId="173" fontId="0" fillId="0" borderId="0" xfId="1" applyNumberFormat="1" applyFont="1" applyAlignment="1">
      <alignment vertical="center" wrapText="1"/>
    </xf>
    <xf numFmtId="0" fontId="9" fillId="5" borderId="0" xfId="1" applyFont="1" applyFill="1" applyAlignment="1">
      <alignment horizontal="center" vertical="center"/>
    </xf>
    <xf numFmtId="0" fontId="8" fillId="8" borderId="0" xfId="1" applyFont="1" applyFill="1" applyAlignment="1">
      <alignment horizontal="center"/>
    </xf>
    <xf numFmtId="0" fontId="10" fillId="6" borderId="0" xfId="1" applyFont="1" applyFill="1" applyAlignment="1">
      <alignment wrapText="1"/>
    </xf>
    <xf numFmtId="0" fontId="12" fillId="9" borderId="0" xfId="1" applyFont="1" applyFill="1" applyAlignment="1">
      <alignment horizontal="center" vertical="center"/>
    </xf>
    <xf numFmtId="0" fontId="12" fillId="11" borderId="0" xfId="1" applyFont="1" applyFill="1" applyAlignment="1">
      <alignment horizontal="left" vertical="center"/>
    </xf>
    <xf numFmtId="0" fontId="13" fillId="12" borderId="0" xfId="1" applyFont="1" applyFill="1" applyAlignment="1">
      <alignment vertical="top" wrapText="1"/>
    </xf>
  </cellXfs>
  <cellStyles count="2">
    <cellStyle name="Normálna" xfId="0" builtinId="0"/>
    <cellStyle name="Normální" xfId="1" xr:uid="{00000000-0005-0000-0000-000000000000}"/>
  </cellStyles>
  <dxfs count="6">
    <dxf>
      <fill>
        <patternFill>
          <bgColor rgb="FFFFF2CC"/>
        </patternFill>
      </fill>
    </dxf>
    <dxf>
      <fill>
        <patternFill>
          <bgColor rgb="FFD9EAD3"/>
        </patternFill>
      </fill>
    </dxf>
    <dxf>
      <fill>
        <patternFill>
          <bgColor rgb="FFFCE4D6"/>
        </patternFill>
      </fill>
    </dxf>
    <dxf>
      <fill>
        <patternFill>
          <bgColor rgb="FFFFF2CC"/>
        </patternFill>
      </fill>
    </dxf>
    <dxf>
      <fill>
        <patternFill>
          <bgColor rgb="FFD9EAD3"/>
        </patternFill>
      </fill>
    </dxf>
    <dxf>
      <fill>
        <patternFill>
          <bgColor rgb="FFFCE4D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0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theme" Target="theme/theme1.xml" 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ObsadenieTable" displayName="ObsadenieTable" ref="A6:M59">
  <tableColumns count="13">
    <tableColumn id="1" xr3:uid="{00000000-0010-0000-0000-000001000000}" name="Projekt"/>
    <tableColumn id="2" xr3:uid="{00000000-0010-0000-0000-000002000000}" name="Partner"/>
    <tableColumn id="3" xr3:uid="{00000000-0010-0000-0000-000003000000}" name="Pozícia"/>
    <tableColumn id="4" xr3:uid="{00000000-0010-0000-0000-000004000000}" name="Hodiny"/>
    <tableColumn id="5" xr3:uid="{00000000-0010-0000-0000-000005000000}" name="Suma pozície EUR"/>
    <tableColumn id="6" xr3:uid="{00000000-0010-0000-0000-000006000000}" name="Už nárokované EUR"/>
    <tableColumn id="7" xr3:uid="{00000000-0010-0000-0000-000007000000}" name="Zostáva podľa rozpočtu EUR"/>
    <tableColumn id="8" xr3:uid="{00000000-0010-0000-0000-000008000000}" name="Už zadané/naplánované Kč"/>
    <tableColumn id="9" xr3:uid="{00000000-0010-0000-0000-000009000000}" name="Voľné Kč"/>
    <tableColumn id="10" xr3:uid="{00000000-0010-0000-0000-00000A000000}" name="Voľné pre nové/doobsadenie EUR"/>
    <tableColumn id="11" xr3:uid="{00000000-0010-0000-0000-00000B000000}" name="Stav"/>
    <tableColumn id="12" xr3:uid="{00000000-0010-0000-0000-00000C000000}" name="Poznámka"/>
    <tableColumn id="13" xr3:uid="{00000000-0010-0000-0000-00000D000000}" name="Čerpanie k dátumu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DetailTable" displayName="DetailTable" ref="A1:Q58">
  <tableColumns count="17">
    <tableColumn id="1" xr3:uid="{00000000-0010-0000-0100-000001000000}" name="Projekt"/>
    <tableColumn id="2" xr3:uid="{00000000-0010-0000-0100-000002000000}" name="Partner"/>
    <tableColumn id="3" xr3:uid="{00000000-0010-0000-0100-000003000000}" name="Pozícia"/>
    <tableColumn id="4" xr3:uid="{00000000-0010-0000-0100-000004000000}" name="MJ"/>
    <tableColumn id="5" xr3:uid="{00000000-0010-0000-0100-000005000000}" name="Hodiny"/>
    <tableColumn id="6" xr3:uid="{00000000-0010-0000-0100-000006000000}" name="Jedn. cena EUR"/>
    <tableColumn id="7" xr3:uid="{00000000-0010-0000-0100-000007000000}" name="Suma pozície EUR"/>
    <tableColumn id="8" xr3:uid="{00000000-0010-0000-0100-000008000000}" name="Už nárokované EUR"/>
    <tableColumn id="9" xr3:uid="{00000000-0010-0000-0100-000009000000}" name="Zostáva podľa rozpočtu EUR"/>
    <tableColumn id="10" xr3:uid="{00000000-0010-0000-0100-00000A000000}" name="Už zadané/naplánované Kč"/>
    <tableColumn id="11" xr3:uid="{00000000-0010-0000-0100-00000B000000}" name="Voľné Kč"/>
    <tableColumn id="12" xr3:uid="{00000000-0010-0000-0100-00000C000000}" name="Voľné pre nové/doobsadenie EUR"/>
    <tableColumn id="13" xr3:uid="{00000000-0010-0000-0100-00000D000000}" name="Bol predtým niekto?"/>
    <tableColumn id="14" xr3:uid="{00000000-0010-0000-0100-00000E000000}" name="Stav"/>
    <tableColumn id="15" xr3:uid="{00000000-0010-0000-0100-00000F000000}" name="Poznámka"/>
    <tableColumn id="16" xr3:uid="{00000000-0010-0000-0100-000010000000}" name="Zdrojový riadok"/>
    <tableColumn id="17" xr3:uid="{00000000-0010-0000-0100-000011000000}" name="Čerpanie k dátumu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SuctyProjektTable" displayName="SuctyProjektTable" ref="A1:J6">
  <tableColumns count="10">
    <tableColumn id="1" xr3:uid="{00000000-0010-0000-0200-000001000000}" name="Projekt"/>
    <tableColumn id="2" xr3:uid="{00000000-0010-0000-0200-000002000000}" name="Partner"/>
    <tableColumn id="3" xr3:uid="{00000000-0010-0000-0200-000003000000}" name="Suma rozpočtu EUR"/>
    <tableColumn id="4" xr3:uid="{00000000-0010-0000-0200-000004000000}" name="Už nárokované EUR"/>
    <tableColumn id="5" xr3:uid="{00000000-0010-0000-0200-000005000000}" name="Zostáva z rozpočtu EUR"/>
    <tableColumn id="6" xr3:uid="{00000000-0010-0000-0200-000006000000}" name="Už zadané/plánované Kč"/>
    <tableColumn id="7" xr3:uid="{00000000-0010-0000-0200-000007000000}" name="Voľné Kč"/>
    <tableColumn id="8" xr3:uid="{00000000-0010-0000-0200-000008000000}" name="Voľné pre nové/doobsadenie EUR"/>
    <tableColumn id="9" xr3:uid="{00000000-0010-0000-0200-000009000000}" name="Počet pozícií s voľným"/>
    <tableColumn id="10" xr3:uid="{00000000-0010-0000-0200-00000A000000}" name="Pozície po predchádzajúcom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PlanovanePozicieTable" displayName="PlanovanePozicieTable" ref="A12:N24">
  <tableColumns count="14">
    <tableColumn id="1" xr3:uid="{00000000-0010-0000-0300-000001000000}" name="Projekt"/>
    <tableColumn id="2" xr3:uid="{00000000-0010-0000-0300-000002000000}" name="Partner"/>
    <tableColumn id="3" xr3:uid="{00000000-0010-0000-0300-000003000000}" name="Pozícia"/>
    <tableColumn id="4" xr3:uid="{00000000-0010-0000-0300-000004000000}" name="Hodiny pozície celkom"/>
    <tableColumn id="5" xr3:uid="{00000000-0010-0000-0300-000005000000}" name="Plánované hodiny podľa zadanej sumy"/>
    <tableColumn id="6" xr3:uid="{00000000-0010-0000-0300-000006000000}" name="Orientačne mesiacov pri 160 h/mes."/>
    <tableColumn id="7" xr3:uid="{00000000-0010-0000-0300-000007000000}" name="Suma pozície EUR"/>
    <tableColumn id="8" xr3:uid="{00000000-0010-0000-0300-000008000000}" name="Už zadané/plánované EUR"/>
    <tableColumn id="9" xr3:uid="{00000000-0010-0000-0300-000009000000}" name="Z toho už nárokované EUR"/>
    <tableColumn id="10" xr3:uid="{00000000-0010-0000-0300-00000A000000}" name="Zadané ešte nečerpané EUR"/>
    <tableColumn id="11" xr3:uid="{00000000-0010-0000-0300-00000B000000}" name="Voľné mimo plánovania EUR"/>
    <tableColumn id="12" xr3:uid="{00000000-0010-0000-0300-00000C000000}" name="Čerpanie k dátumu"/>
    <tableColumn id="13" xr3:uid="{00000000-0010-0000-0300-00000D000000}" name="Čo majú robiť / poznámka"/>
    <tableColumn id="14" xr3:uid="{00000000-0010-0000-0300-00000E000000}" name="Stav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 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8"/>
  <sheetViews>
    <sheetView topLeftCell="A4" workbookViewId="0"/>
  </sheetViews>
  <sheetFormatPr defaultRowHeight="15" x14ac:dyDescent="0.2"/>
  <cols>
    <col min="1" max="1" width="68.203125" customWidth="1"/>
    <col min="2" max="2" width="15.73828125" customWidth="1"/>
    <col min="4" max="4" width="16.94921875" customWidth="1"/>
    <col min="5" max="5" width="13.31640625" customWidth="1"/>
    <col min="6" max="6" width="18.29296875" customWidth="1"/>
    <col min="7" max="7" width="13.1796875" customWidth="1"/>
    <col min="8" max="8" width="15.6015625" customWidth="1"/>
    <col min="9" max="11" width="18.16015625" customWidth="1"/>
    <col min="12" max="12" width="24.34765625" customWidth="1"/>
  </cols>
  <sheetData>
    <row r="1" spans="1:12" ht="12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1" t="s">
        <v>11</v>
      </c>
    </row>
    <row r="2" spans="1:12" ht="12" customHeight="1" x14ac:dyDescent="0.2">
      <c r="A2" s="4" t="s">
        <v>12</v>
      </c>
      <c r="B2" s="5" t="s">
        <v>13</v>
      </c>
      <c r="C2" s="5" t="s">
        <v>14</v>
      </c>
      <c r="D2" s="5">
        <v>15.82</v>
      </c>
      <c r="E2" s="6">
        <v>60748.800000000003</v>
      </c>
      <c r="F2" s="7">
        <v>30152.92</v>
      </c>
      <c r="G2" s="10">
        <f>E2-F2</f>
        <v>30595.880000000005</v>
      </c>
      <c r="H2" s="23">
        <f>E2*23</f>
        <v>1397222.4000000001</v>
      </c>
      <c r="I2" s="23">
        <f>H2</f>
        <v>1397222.4000000001</v>
      </c>
      <c r="J2" s="23">
        <f>H2-I2</f>
        <v>0</v>
      </c>
      <c r="K2" s="32">
        <f>J2/23</f>
        <v>0</v>
      </c>
      <c r="L2" t="s">
        <v>15</v>
      </c>
    </row>
    <row r="3" spans="1:12" ht="12" customHeight="1" x14ac:dyDescent="0.2">
      <c r="A3" s="4" t="s">
        <v>16</v>
      </c>
      <c r="B3" s="5" t="s">
        <v>13</v>
      </c>
      <c r="C3" s="5">
        <v>320</v>
      </c>
      <c r="D3" s="5">
        <v>18.010000000000002</v>
      </c>
      <c r="E3" s="6">
        <v>5763.2</v>
      </c>
      <c r="F3" s="8">
        <v>0</v>
      </c>
      <c r="G3" s="10">
        <f t="shared" ref="G3:G13" si="0">E3-F3</f>
        <v>5763.2</v>
      </c>
      <c r="H3" s="23">
        <f t="shared" ref="H3:H39" si="1">E3*23</f>
        <v>132553.60000000001</v>
      </c>
      <c r="I3" s="23">
        <v>0</v>
      </c>
      <c r="J3" s="23">
        <f t="shared" ref="J3:J13" si="2">H3-I3</f>
        <v>132553.60000000001</v>
      </c>
      <c r="K3" s="32">
        <f t="shared" ref="K3:K40" si="3">J3/23</f>
        <v>5763.2</v>
      </c>
      <c r="L3" t="s">
        <v>17</v>
      </c>
    </row>
    <row r="4" spans="1:12" ht="12" customHeight="1" x14ac:dyDescent="0.2">
      <c r="A4" s="4" t="s">
        <v>18</v>
      </c>
      <c r="B4" s="5" t="s">
        <v>13</v>
      </c>
      <c r="C4" s="5">
        <v>320</v>
      </c>
      <c r="D4" s="5">
        <v>18.010000000000002</v>
      </c>
      <c r="E4" s="6">
        <v>5763.2</v>
      </c>
      <c r="F4" s="8">
        <v>0</v>
      </c>
      <c r="G4" s="10">
        <f t="shared" si="0"/>
        <v>5763.2</v>
      </c>
      <c r="H4" s="23">
        <f t="shared" si="1"/>
        <v>132553.60000000001</v>
      </c>
      <c r="I4" s="23">
        <v>0</v>
      </c>
      <c r="J4" s="23">
        <f t="shared" si="2"/>
        <v>132553.60000000001</v>
      </c>
      <c r="K4" s="32">
        <f t="shared" si="3"/>
        <v>5763.2</v>
      </c>
      <c r="L4" t="s">
        <v>17</v>
      </c>
    </row>
    <row r="5" spans="1:12" ht="12" customHeight="1" x14ac:dyDescent="0.2">
      <c r="A5" s="4" t="s">
        <v>19</v>
      </c>
      <c r="B5" s="5" t="s">
        <v>13</v>
      </c>
      <c r="C5" s="5">
        <v>320</v>
      </c>
      <c r="D5" s="5">
        <v>18.010000000000002</v>
      </c>
      <c r="E5" s="6">
        <v>5763.2</v>
      </c>
      <c r="F5" s="8">
        <v>0</v>
      </c>
      <c r="G5" s="10">
        <f t="shared" si="0"/>
        <v>5763.2</v>
      </c>
      <c r="H5" s="23">
        <f t="shared" si="1"/>
        <v>132553.60000000001</v>
      </c>
      <c r="I5" s="23">
        <v>0</v>
      </c>
      <c r="J5" s="23">
        <f t="shared" si="2"/>
        <v>132553.60000000001</v>
      </c>
      <c r="K5" s="32">
        <f t="shared" si="3"/>
        <v>5763.2</v>
      </c>
      <c r="L5" t="s">
        <v>17</v>
      </c>
    </row>
    <row r="6" spans="1:12" ht="12" customHeight="1" x14ac:dyDescent="0.2">
      <c r="A6" s="4" t="s">
        <v>20</v>
      </c>
      <c r="B6" s="5" t="s">
        <v>13</v>
      </c>
      <c r="C6" s="5">
        <v>320</v>
      </c>
      <c r="D6" s="5">
        <v>18.010000000000002</v>
      </c>
      <c r="E6" s="6">
        <v>5763.2</v>
      </c>
      <c r="F6" s="8">
        <v>0</v>
      </c>
      <c r="G6" s="10">
        <f t="shared" si="0"/>
        <v>5763.2</v>
      </c>
      <c r="H6" s="23">
        <f t="shared" si="1"/>
        <v>132553.60000000001</v>
      </c>
      <c r="I6" s="23">
        <v>0</v>
      </c>
      <c r="J6" s="23">
        <f t="shared" si="2"/>
        <v>132553.60000000001</v>
      </c>
      <c r="K6" s="32">
        <f t="shared" si="3"/>
        <v>5763.2</v>
      </c>
      <c r="L6" t="s">
        <v>17</v>
      </c>
    </row>
    <row r="7" spans="1:12" ht="12" customHeight="1" x14ac:dyDescent="0.2">
      <c r="A7" s="4" t="s">
        <v>21</v>
      </c>
      <c r="B7" s="5" t="s">
        <v>13</v>
      </c>
      <c r="C7" s="5">
        <v>320</v>
      </c>
      <c r="D7" s="5">
        <v>18.010000000000002</v>
      </c>
      <c r="E7" s="6">
        <v>5763.2</v>
      </c>
      <c r="F7" s="8">
        <v>0</v>
      </c>
      <c r="G7" s="10">
        <f t="shared" si="0"/>
        <v>5763.2</v>
      </c>
      <c r="H7" s="23">
        <f t="shared" si="1"/>
        <v>132553.60000000001</v>
      </c>
      <c r="I7" s="23">
        <v>0</v>
      </c>
      <c r="J7" s="23">
        <f t="shared" si="2"/>
        <v>132553.60000000001</v>
      </c>
      <c r="K7" s="32">
        <f t="shared" si="3"/>
        <v>5763.2</v>
      </c>
      <c r="L7" t="s">
        <v>17</v>
      </c>
    </row>
    <row r="8" spans="1:12" ht="12" customHeight="1" x14ac:dyDescent="0.2">
      <c r="A8" s="4" t="s">
        <v>22</v>
      </c>
      <c r="B8" s="5" t="s">
        <v>13</v>
      </c>
      <c r="C8" s="5" t="s">
        <v>23</v>
      </c>
      <c r="D8" s="5">
        <v>18.010000000000002</v>
      </c>
      <c r="E8" s="6">
        <v>25934.400000000001</v>
      </c>
      <c r="F8" s="8">
        <v>0</v>
      </c>
      <c r="G8" s="10">
        <f t="shared" si="0"/>
        <v>25934.400000000001</v>
      </c>
      <c r="H8" s="23">
        <f t="shared" si="1"/>
        <v>596491.20000000007</v>
      </c>
      <c r="I8" s="23">
        <v>0</v>
      </c>
      <c r="J8" s="23">
        <f t="shared" si="2"/>
        <v>596491.20000000007</v>
      </c>
      <c r="K8" s="32">
        <f t="shared" si="3"/>
        <v>25934.400000000001</v>
      </c>
      <c r="L8" t="s">
        <v>24</v>
      </c>
    </row>
    <row r="9" spans="1:12" ht="12" customHeight="1" x14ac:dyDescent="0.2">
      <c r="A9" s="4" t="s">
        <v>25</v>
      </c>
      <c r="B9" s="5" t="s">
        <v>13</v>
      </c>
      <c r="C9" s="5" t="s">
        <v>23</v>
      </c>
      <c r="D9" s="5">
        <v>18.010000000000002</v>
      </c>
      <c r="E9" s="6">
        <v>25934.400000000001</v>
      </c>
      <c r="F9" s="8">
        <v>0</v>
      </c>
      <c r="G9" s="10">
        <f t="shared" si="0"/>
        <v>25934.400000000001</v>
      </c>
      <c r="H9" s="23">
        <f t="shared" si="1"/>
        <v>596491.20000000007</v>
      </c>
      <c r="I9" s="23">
        <v>0</v>
      </c>
      <c r="J9" s="23">
        <f t="shared" si="2"/>
        <v>596491.20000000007</v>
      </c>
      <c r="K9" s="32">
        <f t="shared" si="3"/>
        <v>25934.400000000001</v>
      </c>
      <c r="L9" t="s">
        <v>24</v>
      </c>
    </row>
    <row r="10" spans="1:12" ht="12" customHeight="1" x14ac:dyDescent="0.2">
      <c r="A10" s="4" t="s">
        <v>26</v>
      </c>
      <c r="B10" s="5" t="s">
        <v>13</v>
      </c>
      <c r="C10" s="5" t="s">
        <v>23</v>
      </c>
      <c r="D10" s="5">
        <v>18.010000000000002</v>
      </c>
      <c r="E10" s="6">
        <v>25934.400000000001</v>
      </c>
      <c r="F10" s="8">
        <v>0</v>
      </c>
      <c r="G10" s="10">
        <f t="shared" si="0"/>
        <v>25934.400000000001</v>
      </c>
      <c r="H10" s="23">
        <f t="shared" si="1"/>
        <v>596491.20000000007</v>
      </c>
      <c r="I10" s="23">
        <v>0</v>
      </c>
      <c r="J10" s="23">
        <f t="shared" si="2"/>
        <v>596491.20000000007</v>
      </c>
      <c r="K10" s="32">
        <f t="shared" si="3"/>
        <v>25934.400000000001</v>
      </c>
      <c r="L10" t="s">
        <v>24</v>
      </c>
    </row>
    <row r="11" spans="1:12" ht="12" customHeight="1" x14ac:dyDescent="0.2">
      <c r="A11" s="4" t="s">
        <v>27</v>
      </c>
      <c r="B11" s="5" t="s">
        <v>13</v>
      </c>
      <c r="C11" s="5" t="s">
        <v>28</v>
      </c>
      <c r="D11" s="5">
        <v>18.010000000000002</v>
      </c>
      <c r="E11" s="6">
        <v>34579.199999999997</v>
      </c>
      <c r="F11" s="9">
        <v>8932.9599999999991</v>
      </c>
      <c r="G11" s="10">
        <f t="shared" si="0"/>
        <v>25646.239999999998</v>
      </c>
      <c r="H11" s="23">
        <f t="shared" si="1"/>
        <v>795321.6</v>
      </c>
      <c r="I11" s="23">
        <v>660000</v>
      </c>
      <c r="J11" s="23">
        <f t="shared" si="2"/>
        <v>135321.59999999998</v>
      </c>
      <c r="K11" s="32">
        <f t="shared" si="3"/>
        <v>5883.5478260869559</v>
      </c>
      <c r="L11" t="s">
        <v>29</v>
      </c>
    </row>
    <row r="12" spans="1:12" ht="12" customHeight="1" x14ac:dyDescent="0.2">
      <c r="A12" s="4" t="s">
        <v>30</v>
      </c>
      <c r="B12" s="5" t="s">
        <v>13</v>
      </c>
      <c r="C12" s="5" t="s">
        <v>28</v>
      </c>
      <c r="D12" s="5">
        <v>18.010000000000002</v>
      </c>
      <c r="E12" s="6">
        <v>34579.199999999997</v>
      </c>
      <c r="F12" s="9">
        <v>738.41</v>
      </c>
      <c r="G12" s="10">
        <f t="shared" si="0"/>
        <v>33840.789999999994</v>
      </c>
      <c r="H12" s="23">
        <f t="shared" si="1"/>
        <v>795321.6</v>
      </c>
      <c r="I12" s="23">
        <v>650000</v>
      </c>
      <c r="J12" s="23">
        <f t="shared" si="2"/>
        <v>145321.59999999998</v>
      </c>
      <c r="K12" s="32">
        <f t="shared" si="3"/>
        <v>6318.3304347826079</v>
      </c>
      <c r="L12" t="s">
        <v>31</v>
      </c>
    </row>
    <row r="13" spans="1:12" ht="12" customHeight="1" x14ac:dyDescent="0.2">
      <c r="A13" s="4" t="s">
        <v>32</v>
      </c>
      <c r="B13" s="5" t="s">
        <v>13</v>
      </c>
      <c r="C13" s="5">
        <v>960</v>
      </c>
      <c r="D13" s="5">
        <v>18.010000000000002</v>
      </c>
      <c r="E13" s="6">
        <v>17289.599999999999</v>
      </c>
      <c r="F13" s="8">
        <v>0</v>
      </c>
      <c r="G13" s="10">
        <f t="shared" si="0"/>
        <v>17289.599999999999</v>
      </c>
      <c r="H13" s="23">
        <f t="shared" si="1"/>
        <v>397660.8</v>
      </c>
      <c r="I13" s="23">
        <v>0</v>
      </c>
      <c r="J13" s="23">
        <f t="shared" si="2"/>
        <v>397660.8</v>
      </c>
      <c r="K13" s="32">
        <f t="shared" si="3"/>
        <v>17289.599999999999</v>
      </c>
      <c r="L13" t="s">
        <v>24</v>
      </c>
    </row>
    <row r="14" spans="1:12" ht="12" customHeight="1" x14ac:dyDescent="0.2">
      <c r="B14" s="3"/>
      <c r="C14" s="3"/>
      <c r="D14" s="3"/>
      <c r="E14" s="3"/>
      <c r="F14" s="3"/>
      <c r="G14" s="3"/>
      <c r="H14" s="23">
        <f>SUM(H2:H13)</f>
        <v>5837768</v>
      </c>
      <c r="I14" s="3"/>
      <c r="J14" s="29">
        <f>SUM(J2:J13)</f>
        <v>3130545.6000000006</v>
      </c>
      <c r="K14" s="32">
        <f t="shared" si="3"/>
        <v>136110.67826086958</v>
      </c>
    </row>
    <row r="15" spans="1:12" ht="12" customHeight="1" x14ac:dyDescent="0.2">
      <c r="H15" s="30"/>
      <c r="K15" s="33"/>
    </row>
    <row r="16" spans="1:12" ht="12" customHeight="1" x14ac:dyDescent="0.2">
      <c r="A16" s="20" t="s">
        <v>33</v>
      </c>
      <c r="B16" s="2" t="s">
        <v>1</v>
      </c>
      <c r="C16" s="2" t="s">
        <v>2</v>
      </c>
      <c r="D16" s="2" t="s">
        <v>3</v>
      </c>
      <c r="E16" s="2" t="s">
        <v>4</v>
      </c>
      <c r="F16" s="2" t="s">
        <v>34</v>
      </c>
      <c r="G16" s="2" t="s">
        <v>6</v>
      </c>
      <c r="H16" s="23"/>
      <c r="I16" s="22"/>
      <c r="J16" s="22"/>
      <c r="K16" s="32"/>
    </row>
    <row r="17" spans="1:12" ht="12" customHeight="1" x14ac:dyDescent="0.2">
      <c r="A17" s="4" t="s">
        <v>35</v>
      </c>
      <c r="B17" s="5" t="s">
        <v>13</v>
      </c>
      <c r="C17" s="5" t="s">
        <v>28</v>
      </c>
      <c r="D17" s="5">
        <v>19.47</v>
      </c>
      <c r="E17" s="6">
        <v>37382.400000000001</v>
      </c>
      <c r="F17" s="13">
        <v>0</v>
      </c>
      <c r="G17" s="10">
        <f>E17-F17</f>
        <v>37382.400000000001</v>
      </c>
      <c r="H17" s="23">
        <f t="shared" si="1"/>
        <v>859795.20000000007</v>
      </c>
      <c r="I17" s="23">
        <v>658000</v>
      </c>
      <c r="J17" s="23">
        <f>H17-I17</f>
        <v>201795.20000000007</v>
      </c>
      <c r="K17" s="32">
        <f t="shared" si="3"/>
        <v>8773.7043478260894</v>
      </c>
      <c r="L17" t="s">
        <v>36</v>
      </c>
    </row>
    <row r="18" spans="1:12" ht="12" customHeight="1" x14ac:dyDescent="0.2">
      <c r="A18" s="4" t="s">
        <v>37</v>
      </c>
      <c r="B18" s="5" t="s">
        <v>13</v>
      </c>
      <c r="C18" s="5" t="s">
        <v>28</v>
      </c>
      <c r="D18" s="5">
        <v>19.47</v>
      </c>
      <c r="E18" s="6">
        <v>37382.400000000001</v>
      </c>
      <c r="F18" s="8">
        <v>0</v>
      </c>
      <c r="G18" s="10">
        <f t="shared" ref="G18:G26" si="4">E18-F18</f>
        <v>37382.400000000001</v>
      </c>
      <c r="H18" s="23">
        <f t="shared" si="1"/>
        <v>859795.20000000007</v>
      </c>
      <c r="I18" s="23">
        <v>0</v>
      </c>
      <c r="J18" s="23">
        <f t="shared" ref="J18:J26" si="5">H18-I18</f>
        <v>859795.20000000007</v>
      </c>
      <c r="K18" s="32">
        <f t="shared" si="3"/>
        <v>37382.400000000001</v>
      </c>
      <c r="L18" t="s">
        <v>24</v>
      </c>
    </row>
    <row r="19" spans="1:12" ht="12" customHeight="1" x14ac:dyDescent="0.2">
      <c r="A19" s="4" t="s">
        <v>38</v>
      </c>
      <c r="B19" s="5" t="s">
        <v>13</v>
      </c>
      <c r="C19" s="5" t="s">
        <v>28</v>
      </c>
      <c r="D19" s="5">
        <v>18.010000000000002</v>
      </c>
      <c r="E19" s="6">
        <v>34579.199999999997</v>
      </c>
      <c r="F19" s="8">
        <v>0</v>
      </c>
      <c r="G19" s="10">
        <f t="shared" si="4"/>
        <v>34579.199999999997</v>
      </c>
      <c r="H19" s="23">
        <f t="shared" si="1"/>
        <v>795321.6</v>
      </c>
      <c r="I19" s="23">
        <v>650000</v>
      </c>
      <c r="J19" s="23">
        <f t="shared" si="5"/>
        <v>145321.59999999998</v>
      </c>
      <c r="K19" s="32">
        <f t="shared" si="3"/>
        <v>6318.3304347826079</v>
      </c>
      <c r="L19" t="s">
        <v>39</v>
      </c>
    </row>
    <row r="20" spans="1:12" ht="12" customHeight="1" x14ac:dyDescent="0.2">
      <c r="A20" s="4" t="s">
        <v>40</v>
      </c>
      <c r="B20" s="5" t="s">
        <v>13</v>
      </c>
      <c r="C20" s="5" t="s">
        <v>41</v>
      </c>
      <c r="D20" s="5">
        <v>15.82</v>
      </c>
      <c r="E20" s="6">
        <v>54420.800000000003</v>
      </c>
      <c r="F20" s="9">
        <v>18809.98</v>
      </c>
      <c r="G20" s="10">
        <f t="shared" si="4"/>
        <v>35610.820000000007</v>
      </c>
      <c r="H20" s="23">
        <f t="shared" si="1"/>
        <v>1251678.4000000001</v>
      </c>
      <c r="I20" s="23">
        <f>H20</f>
        <v>1251678.4000000001</v>
      </c>
      <c r="J20" s="23">
        <f t="shared" si="5"/>
        <v>0</v>
      </c>
      <c r="K20" s="32">
        <f t="shared" si="3"/>
        <v>0</v>
      </c>
      <c r="L20" t="s">
        <v>15</v>
      </c>
    </row>
    <row r="21" spans="1:12" ht="12" customHeight="1" x14ac:dyDescent="0.2">
      <c r="A21" s="4" t="s">
        <v>42</v>
      </c>
      <c r="B21" s="5" t="s">
        <v>13</v>
      </c>
      <c r="C21" s="5">
        <v>960</v>
      </c>
      <c r="D21" s="5">
        <v>19.47</v>
      </c>
      <c r="E21" s="6">
        <v>18691.2</v>
      </c>
      <c r="F21" s="8">
        <v>0</v>
      </c>
      <c r="G21" s="10">
        <f t="shared" si="4"/>
        <v>18691.2</v>
      </c>
      <c r="H21" s="23">
        <f t="shared" si="1"/>
        <v>429897.60000000003</v>
      </c>
      <c r="I21" s="23">
        <v>0</v>
      </c>
      <c r="J21" s="23">
        <f t="shared" si="5"/>
        <v>429897.60000000003</v>
      </c>
      <c r="K21" s="32">
        <f t="shared" si="3"/>
        <v>18691.2</v>
      </c>
      <c r="L21" t="s">
        <v>24</v>
      </c>
    </row>
    <row r="22" spans="1:12" ht="12" customHeight="1" x14ac:dyDescent="0.2">
      <c r="A22" s="4" t="s">
        <v>43</v>
      </c>
      <c r="B22" s="5" t="s">
        <v>13</v>
      </c>
      <c r="C22" s="5" t="s">
        <v>41</v>
      </c>
      <c r="D22" s="5">
        <v>19.47</v>
      </c>
      <c r="E22" s="6">
        <v>66976.800000000003</v>
      </c>
      <c r="F22" s="8">
        <v>0</v>
      </c>
      <c r="G22" s="10">
        <f t="shared" si="4"/>
        <v>66976.800000000003</v>
      </c>
      <c r="H22" s="23">
        <f t="shared" si="1"/>
        <v>1540466.4000000001</v>
      </c>
      <c r="I22" s="23">
        <v>650000</v>
      </c>
      <c r="J22" s="23">
        <f t="shared" si="5"/>
        <v>890466.40000000014</v>
      </c>
      <c r="K22" s="32">
        <f t="shared" si="3"/>
        <v>38715.930434782618</v>
      </c>
      <c r="L22" t="s">
        <v>44</v>
      </c>
    </row>
    <row r="23" spans="1:12" ht="12" customHeight="1" x14ac:dyDescent="0.2">
      <c r="A23" s="4" t="s">
        <v>45</v>
      </c>
      <c r="B23" s="5" t="s">
        <v>13</v>
      </c>
      <c r="C23" s="5" t="s">
        <v>28</v>
      </c>
      <c r="D23" s="5">
        <v>19.47</v>
      </c>
      <c r="E23" s="6">
        <v>37382.400000000001</v>
      </c>
      <c r="F23" s="8">
        <v>0</v>
      </c>
      <c r="G23" s="10">
        <f t="shared" si="4"/>
        <v>37382.400000000001</v>
      </c>
      <c r="H23" s="23">
        <f t="shared" si="1"/>
        <v>859795.20000000007</v>
      </c>
      <c r="I23" s="23">
        <v>550000</v>
      </c>
      <c r="J23" s="23">
        <f t="shared" si="5"/>
        <v>309795.20000000007</v>
      </c>
      <c r="K23" s="32">
        <f t="shared" si="3"/>
        <v>13469.356521739133</v>
      </c>
      <c r="L23" t="s">
        <v>46</v>
      </c>
    </row>
    <row r="24" spans="1:12" ht="12" customHeight="1" x14ac:dyDescent="0.2">
      <c r="A24" s="4" t="s">
        <v>47</v>
      </c>
      <c r="B24" s="5" t="s">
        <v>13</v>
      </c>
      <c r="C24" s="5">
        <v>960</v>
      </c>
      <c r="D24" s="5">
        <v>19.47</v>
      </c>
      <c r="E24" s="6">
        <v>18691.2</v>
      </c>
      <c r="F24" s="8">
        <v>0</v>
      </c>
      <c r="G24" s="10">
        <f t="shared" si="4"/>
        <v>18691.2</v>
      </c>
      <c r="H24" s="23">
        <f t="shared" si="1"/>
        <v>429897.60000000003</v>
      </c>
      <c r="I24" s="23">
        <v>0</v>
      </c>
      <c r="J24" s="23">
        <f t="shared" si="5"/>
        <v>429897.60000000003</v>
      </c>
      <c r="K24" s="32">
        <f t="shared" si="3"/>
        <v>18691.2</v>
      </c>
      <c r="L24" t="s">
        <v>24</v>
      </c>
    </row>
    <row r="25" spans="1:12" ht="12" customHeight="1" x14ac:dyDescent="0.2">
      <c r="A25" s="4" t="s">
        <v>48</v>
      </c>
      <c r="B25" s="5" t="s">
        <v>13</v>
      </c>
      <c r="C25" s="5">
        <v>960</v>
      </c>
      <c r="D25" s="5">
        <v>19.47</v>
      </c>
      <c r="E25" s="6">
        <v>18691.2</v>
      </c>
      <c r="F25" s="8">
        <v>0</v>
      </c>
      <c r="G25" s="10">
        <f t="shared" si="4"/>
        <v>18691.2</v>
      </c>
      <c r="H25" s="23">
        <f t="shared" si="1"/>
        <v>429897.60000000003</v>
      </c>
      <c r="I25" s="23">
        <v>0</v>
      </c>
      <c r="J25" s="23">
        <f t="shared" si="5"/>
        <v>429897.60000000003</v>
      </c>
      <c r="K25" s="32">
        <f t="shared" si="3"/>
        <v>18691.2</v>
      </c>
      <c r="L25" t="s">
        <v>24</v>
      </c>
    </row>
    <row r="26" spans="1:12" ht="12" customHeight="1" x14ac:dyDescent="0.2">
      <c r="A26" s="4" t="s">
        <v>49</v>
      </c>
      <c r="B26" s="5" t="s">
        <v>13</v>
      </c>
      <c r="C26" s="5">
        <v>960</v>
      </c>
      <c r="D26" s="5">
        <v>19.47</v>
      </c>
      <c r="E26" s="6">
        <v>18691.2</v>
      </c>
      <c r="F26" s="12">
        <v>0</v>
      </c>
      <c r="G26" s="10">
        <f t="shared" si="4"/>
        <v>18691.2</v>
      </c>
      <c r="H26" s="23">
        <f t="shared" si="1"/>
        <v>429897.60000000003</v>
      </c>
      <c r="I26" s="23">
        <v>110000</v>
      </c>
      <c r="J26" s="23">
        <f t="shared" si="5"/>
        <v>319897.60000000003</v>
      </c>
      <c r="K26" s="32">
        <f t="shared" si="3"/>
        <v>13908.591304347827</v>
      </c>
      <c r="L26" t="s">
        <v>50</v>
      </c>
    </row>
    <row r="27" spans="1:12" ht="12" customHeight="1" x14ac:dyDescent="0.2">
      <c r="A27" s="14"/>
      <c r="B27" s="15"/>
      <c r="C27" s="15"/>
      <c r="D27" s="15"/>
      <c r="E27" s="16"/>
      <c r="F27" s="17"/>
      <c r="G27" s="18"/>
      <c r="H27" s="23">
        <f>SUM(H17:H26)</f>
        <v>7886442.3999999994</v>
      </c>
      <c r="I27" s="18"/>
      <c r="J27" s="30">
        <f>SUM(J17:J26)</f>
        <v>4016764.0000000005</v>
      </c>
      <c r="K27" s="32">
        <f t="shared" si="3"/>
        <v>174641.91304347827</v>
      </c>
    </row>
    <row r="28" spans="1:12" ht="12" customHeight="1" x14ac:dyDescent="0.2">
      <c r="A28" s="14"/>
      <c r="B28" s="15"/>
      <c r="C28" s="15"/>
      <c r="D28" s="15"/>
      <c r="E28" s="16"/>
      <c r="F28" s="17"/>
      <c r="G28" s="18"/>
      <c r="H28" s="30"/>
      <c r="I28" s="18"/>
      <c r="J28" s="18"/>
      <c r="K28" s="33"/>
    </row>
    <row r="29" spans="1:12" ht="12" customHeight="1" x14ac:dyDescent="0.2">
      <c r="A29" s="11" t="s">
        <v>51</v>
      </c>
      <c r="B29" s="2" t="s">
        <v>1</v>
      </c>
      <c r="C29" s="2" t="s">
        <v>2</v>
      </c>
      <c r="D29" s="2" t="s">
        <v>3</v>
      </c>
      <c r="E29" s="2" t="s">
        <v>4</v>
      </c>
      <c r="F29" s="2" t="s">
        <v>52</v>
      </c>
      <c r="G29" s="2" t="s">
        <v>6</v>
      </c>
      <c r="H29" s="23"/>
      <c r="I29" s="22"/>
      <c r="J29" s="22"/>
      <c r="K29" s="32"/>
    </row>
    <row r="30" spans="1:12" ht="12" customHeight="1" x14ac:dyDescent="0.2">
      <c r="A30" s="4" t="s">
        <v>53</v>
      </c>
      <c r="B30" s="5" t="s">
        <v>13</v>
      </c>
      <c r="C30" s="5" t="s">
        <v>14</v>
      </c>
      <c r="D30" s="5">
        <v>15.82</v>
      </c>
      <c r="E30" s="6">
        <v>60748.800000000003</v>
      </c>
      <c r="F30" s="7">
        <f>18224.64+12545.64+12671.82</f>
        <v>43442.1</v>
      </c>
      <c r="G30" s="10">
        <f>E30-F30</f>
        <v>17306.700000000004</v>
      </c>
      <c r="H30" s="23">
        <f t="shared" si="1"/>
        <v>1397222.4000000001</v>
      </c>
      <c r="I30" s="23">
        <f>H30</f>
        <v>1397222.4000000001</v>
      </c>
      <c r="J30" s="23">
        <f>H30-I30</f>
        <v>0</v>
      </c>
      <c r="K30" s="32">
        <f t="shared" si="3"/>
        <v>0</v>
      </c>
      <c r="L30" t="s">
        <v>15</v>
      </c>
    </row>
    <row r="31" spans="1:12" ht="12" customHeight="1" x14ac:dyDescent="0.2">
      <c r="A31" s="4" t="s">
        <v>54</v>
      </c>
      <c r="B31" s="5" t="s">
        <v>13</v>
      </c>
      <c r="C31" s="5" t="s">
        <v>28</v>
      </c>
      <c r="D31" s="5">
        <v>14.43</v>
      </c>
      <c r="E31" s="6">
        <v>27705.599999999999</v>
      </c>
      <c r="F31" s="9">
        <f>10505.04+7670.99</f>
        <v>18176.03</v>
      </c>
      <c r="G31" s="10">
        <f t="shared" ref="G31:G39" si="6">E31-F31</f>
        <v>9529.57</v>
      </c>
      <c r="H31" s="23">
        <f t="shared" si="1"/>
        <v>637228.79999999993</v>
      </c>
      <c r="I31" s="23">
        <f>H31</f>
        <v>637228.79999999993</v>
      </c>
      <c r="J31" s="23">
        <f t="shared" ref="J31:J39" si="7">H31-I31</f>
        <v>0</v>
      </c>
      <c r="K31" s="32">
        <f t="shared" si="3"/>
        <v>0</v>
      </c>
      <c r="L31" t="s">
        <v>55</v>
      </c>
    </row>
    <row r="32" spans="1:12" ht="12" customHeight="1" x14ac:dyDescent="0.2">
      <c r="A32" s="4" t="s">
        <v>56</v>
      </c>
      <c r="B32" s="5" t="s">
        <v>13</v>
      </c>
      <c r="C32" s="5" t="s">
        <v>28</v>
      </c>
      <c r="D32" s="5">
        <v>18.010000000000002</v>
      </c>
      <c r="E32" s="6">
        <v>34579.199999999997</v>
      </c>
      <c r="F32" s="12">
        <v>0</v>
      </c>
      <c r="G32" s="10">
        <f t="shared" si="6"/>
        <v>34579.199999999997</v>
      </c>
      <c r="H32" s="23">
        <f t="shared" si="1"/>
        <v>795321.6</v>
      </c>
      <c r="I32" s="23">
        <v>450000</v>
      </c>
      <c r="J32" s="23">
        <f t="shared" si="7"/>
        <v>345321.6</v>
      </c>
      <c r="K32" s="32">
        <f t="shared" si="3"/>
        <v>15013.982608695651</v>
      </c>
      <c r="L32" t="s">
        <v>57</v>
      </c>
    </row>
    <row r="33" spans="1:12" ht="12" customHeight="1" x14ac:dyDescent="0.2">
      <c r="A33" s="4" t="s">
        <v>58</v>
      </c>
      <c r="B33" s="5" t="s">
        <v>13</v>
      </c>
      <c r="C33" s="5">
        <v>960</v>
      </c>
      <c r="D33" s="5">
        <v>18.010000000000002</v>
      </c>
      <c r="E33" s="6">
        <v>17289.599999999999</v>
      </c>
      <c r="F33" s="12">
        <v>0</v>
      </c>
      <c r="G33" s="10">
        <f t="shared" si="6"/>
        <v>17289.599999999999</v>
      </c>
      <c r="H33" s="23">
        <f t="shared" si="1"/>
        <v>397660.8</v>
      </c>
      <c r="I33" s="23">
        <v>0</v>
      </c>
      <c r="J33" s="23">
        <f t="shared" si="7"/>
        <v>397660.8</v>
      </c>
      <c r="K33" s="32">
        <f t="shared" si="3"/>
        <v>17289.599999999999</v>
      </c>
      <c r="L33" t="s">
        <v>24</v>
      </c>
    </row>
    <row r="34" spans="1:12" ht="12" customHeight="1" x14ac:dyDescent="0.2">
      <c r="A34" s="4" t="s">
        <v>59</v>
      </c>
      <c r="B34" s="5" t="s">
        <v>13</v>
      </c>
      <c r="C34" s="5">
        <v>960</v>
      </c>
      <c r="D34" s="5">
        <v>18.010000000000002</v>
      </c>
      <c r="E34" s="6">
        <v>17289.599999999999</v>
      </c>
      <c r="F34" s="8">
        <v>0</v>
      </c>
      <c r="G34" s="10">
        <f t="shared" si="6"/>
        <v>17289.599999999999</v>
      </c>
      <c r="H34" s="23">
        <f t="shared" si="1"/>
        <v>397660.8</v>
      </c>
      <c r="I34" s="23">
        <v>0</v>
      </c>
      <c r="J34" s="23">
        <f t="shared" si="7"/>
        <v>397660.8</v>
      </c>
      <c r="K34" s="32">
        <f t="shared" si="3"/>
        <v>17289.599999999999</v>
      </c>
      <c r="L34" t="s">
        <v>24</v>
      </c>
    </row>
    <row r="35" spans="1:12" ht="12" customHeight="1" x14ac:dyDescent="0.2">
      <c r="A35" s="4" t="s">
        <v>60</v>
      </c>
      <c r="B35" s="5" t="s">
        <v>13</v>
      </c>
      <c r="C35" s="5">
        <v>960</v>
      </c>
      <c r="D35" s="5">
        <v>18.010000000000002</v>
      </c>
      <c r="E35" s="6">
        <v>17289.599999999999</v>
      </c>
      <c r="F35" s="8">
        <v>0</v>
      </c>
      <c r="G35" s="10">
        <f t="shared" si="6"/>
        <v>17289.599999999999</v>
      </c>
      <c r="H35" s="23">
        <f t="shared" si="1"/>
        <v>397660.8</v>
      </c>
      <c r="I35" s="23">
        <v>0</v>
      </c>
      <c r="J35" s="23">
        <f t="shared" si="7"/>
        <v>397660.8</v>
      </c>
      <c r="K35" s="32">
        <f t="shared" si="3"/>
        <v>17289.599999999999</v>
      </c>
      <c r="L35" t="s">
        <v>24</v>
      </c>
    </row>
    <row r="36" spans="1:12" ht="12" customHeight="1" x14ac:dyDescent="0.2">
      <c r="A36" s="4" t="s">
        <v>61</v>
      </c>
      <c r="B36" s="5" t="s">
        <v>13</v>
      </c>
      <c r="C36" s="5">
        <v>960</v>
      </c>
      <c r="D36" s="5">
        <v>18.010000000000002</v>
      </c>
      <c r="E36" s="6">
        <v>17289.599999999999</v>
      </c>
      <c r="F36" s="8">
        <v>0</v>
      </c>
      <c r="G36" s="10">
        <f t="shared" si="6"/>
        <v>17289.599999999999</v>
      </c>
      <c r="H36" s="23">
        <f t="shared" si="1"/>
        <v>397660.8</v>
      </c>
      <c r="I36" s="23">
        <v>0</v>
      </c>
      <c r="J36" s="23">
        <f t="shared" si="7"/>
        <v>397660.8</v>
      </c>
      <c r="K36" s="32">
        <f t="shared" si="3"/>
        <v>17289.599999999999</v>
      </c>
      <c r="L36" t="s">
        <v>24</v>
      </c>
    </row>
    <row r="37" spans="1:12" ht="12" customHeight="1" x14ac:dyDescent="0.2">
      <c r="A37" s="4" t="s">
        <v>62</v>
      </c>
      <c r="B37" s="5" t="s">
        <v>13</v>
      </c>
      <c r="C37" s="5">
        <v>960</v>
      </c>
      <c r="D37" s="5">
        <v>18.010000000000002</v>
      </c>
      <c r="E37" s="6">
        <v>17289.599999999999</v>
      </c>
      <c r="F37" s="8">
        <v>0</v>
      </c>
      <c r="G37" s="10">
        <f t="shared" si="6"/>
        <v>17289.599999999999</v>
      </c>
      <c r="H37" s="23">
        <f t="shared" si="1"/>
        <v>397660.8</v>
      </c>
      <c r="I37" s="23">
        <v>0</v>
      </c>
      <c r="J37" s="23">
        <f t="shared" si="7"/>
        <v>397660.8</v>
      </c>
      <c r="K37" s="32">
        <f t="shared" si="3"/>
        <v>17289.599999999999</v>
      </c>
      <c r="L37" t="s">
        <v>24</v>
      </c>
    </row>
    <row r="38" spans="1:12" ht="12" customHeight="1" x14ac:dyDescent="0.2">
      <c r="A38" s="4" t="s">
        <v>63</v>
      </c>
      <c r="B38" s="5" t="s">
        <v>13</v>
      </c>
      <c r="C38" s="5">
        <v>960</v>
      </c>
      <c r="D38" s="5">
        <v>18.010000000000002</v>
      </c>
      <c r="E38" s="6">
        <v>17289.599999999999</v>
      </c>
      <c r="F38" s="8">
        <v>0</v>
      </c>
      <c r="G38" s="10">
        <f t="shared" si="6"/>
        <v>17289.599999999999</v>
      </c>
      <c r="H38" s="23">
        <f t="shared" si="1"/>
        <v>397660.8</v>
      </c>
      <c r="I38" s="23">
        <v>0</v>
      </c>
      <c r="J38" s="23">
        <f t="shared" si="7"/>
        <v>397660.8</v>
      </c>
      <c r="K38" s="32">
        <f t="shared" si="3"/>
        <v>17289.599999999999</v>
      </c>
      <c r="L38" t="s">
        <v>24</v>
      </c>
    </row>
    <row r="39" spans="1:12" ht="12" customHeight="1" x14ac:dyDescent="0.2">
      <c r="A39" s="4" t="s">
        <v>64</v>
      </c>
      <c r="B39" s="5" t="s">
        <v>13</v>
      </c>
      <c r="C39" s="5">
        <v>960</v>
      </c>
      <c r="D39" s="5">
        <v>18.010000000000002</v>
      </c>
      <c r="E39" s="6">
        <v>17289.599999999999</v>
      </c>
      <c r="F39" s="12">
        <v>0</v>
      </c>
      <c r="G39" s="10">
        <f t="shared" si="6"/>
        <v>17289.599999999999</v>
      </c>
      <c r="H39" s="23">
        <f t="shared" si="1"/>
        <v>397660.8</v>
      </c>
      <c r="I39" s="23">
        <v>0</v>
      </c>
      <c r="J39" s="23">
        <f t="shared" si="7"/>
        <v>397660.8</v>
      </c>
      <c r="K39" s="32">
        <f t="shared" si="3"/>
        <v>17289.599999999999</v>
      </c>
      <c r="L39" t="s">
        <v>24</v>
      </c>
    </row>
    <row r="40" spans="1:12" ht="12" customHeight="1" x14ac:dyDescent="0.2">
      <c r="J40" s="31">
        <f>SUM(J30:J39)</f>
        <v>3128947.1999999997</v>
      </c>
      <c r="K40" s="32">
        <f t="shared" si="3"/>
        <v>136041.18260869564</v>
      </c>
    </row>
    <row r="41" spans="1:12" ht="12" customHeight="1" x14ac:dyDescent="0.2">
      <c r="A41" s="1" t="s">
        <v>65</v>
      </c>
      <c r="B41" s="2" t="s">
        <v>1</v>
      </c>
      <c r="C41" s="2" t="s">
        <v>2</v>
      </c>
      <c r="D41" s="2" t="s">
        <v>3</v>
      </c>
      <c r="E41" s="2" t="s">
        <v>4</v>
      </c>
      <c r="F41" s="19"/>
    </row>
    <row r="42" spans="1:12" ht="12" customHeight="1" x14ac:dyDescent="0.2">
      <c r="A42" s="4" t="s">
        <v>66</v>
      </c>
      <c r="B42" s="5" t="s">
        <v>13</v>
      </c>
      <c r="C42" s="5">
        <v>3840</v>
      </c>
      <c r="D42" s="5">
        <v>12.17</v>
      </c>
      <c r="E42" s="24">
        <v>46732.800000000003</v>
      </c>
      <c r="F42" s="19"/>
    </row>
    <row r="43" spans="1:12" ht="12" customHeight="1" x14ac:dyDescent="0.2">
      <c r="A43" s="4" t="s">
        <v>67</v>
      </c>
      <c r="B43" s="5" t="s">
        <v>13</v>
      </c>
      <c r="C43" s="5">
        <v>320</v>
      </c>
      <c r="D43" s="5">
        <v>12.24</v>
      </c>
      <c r="E43" s="24">
        <v>3916.8</v>
      </c>
      <c r="F43" s="19"/>
    </row>
    <row r="44" spans="1:12" ht="12" customHeight="1" x14ac:dyDescent="0.2">
      <c r="A44" s="4" t="s">
        <v>68</v>
      </c>
      <c r="B44" s="5" t="s">
        <v>13</v>
      </c>
      <c r="C44" s="5">
        <v>320</v>
      </c>
      <c r="D44" s="5">
        <v>12.24</v>
      </c>
      <c r="E44" s="24">
        <v>3916.8</v>
      </c>
      <c r="F44" s="19"/>
    </row>
    <row r="45" spans="1:12" ht="12" customHeight="1" x14ac:dyDescent="0.2">
      <c r="A45" s="4" t="s">
        <v>69</v>
      </c>
      <c r="B45" s="5" t="s">
        <v>13</v>
      </c>
      <c r="C45" s="5">
        <v>320</v>
      </c>
      <c r="D45" s="5">
        <v>12.24</v>
      </c>
      <c r="E45" s="24">
        <v>3916.8</v>
      </c>
      <c r="F45" s="19"/>
    </row>
    <row r="46" spans="1:12" ht="12" customHeight="1" x14ac:dyDescent="0.2">
      <c r="A46" s="4" t="s">
        <v>70</v>
      </c>
      <c r="B46" s="5" t="s">
        <v>13</v>
      </c>
      <c r="C46" s="5">
        <v>320</v>
      </c>
      <c r="D46" s="5">
        <v>12.24</v>
      </c>
      <c r="E46" s="24">
        <v>3916.8</v>
      </c>
      <c r="F46" s="19"/>
    </row>
    <row r="47" spans="1:12" ht="12" customHeight="1" x14ac:dyDescent="0.2">
      <c r="A47" s="4" t="s">
        <v>71</v>
      </c>
      <c r="B47" s="5" t="s">
        <v>13</v>
      </c>
      <c r="C47" s="5">
        <v>320</v>
      </c>
      <c r="D47" s="5">
        <v>12.24</v>
      </c>
      <c r="E47" s="24">
        <v>3916.8</v>
      </c>
      <c r="F47" s="19"/>
    </row>
    <row r="48" spans="1:12" ht="12" customHeight="1" x14ac:dyDescent="0.2">
      <c r="A48" s="4" t="s">
        <v>72</v>
      </c>
      <c r="B48" s="5" t="s">
        <v>13</v>
      </c>
      <c r="C48" s="5">
        <v>1440</v>
      </c>
      <c r="D48" s="5">
        <v>12.24</v>
      </c>
      <c r="E48" s="24">
        <v>17625.599999999999</v>
      </c>
      <c r="F48" s="19"/>
    </row>
    <row r="49" spans="1:6" ht="12" customHeight="1" x14ac:dyDescent="0.2">
      <c r="A49" s="4" t="s">
        <v>73</v>
      </c>
      <c r="B49" s="5" t="s">
        <v>13</v>
      </c>
      <c r="C49" s="5">
        <v>1440</v>
      </c>
      <c r="D49" s="5">
        <v>12.24</v>
      </c>
      <c r="E49" s="24">
        <v>17625.599999999999</v>
      </c>
      <c r="F49" s="19"/>
    </row>
    <row r="50" spans="1:6" ht="12" customHeight="1" x14ac:dyDescent="0.2">
      <c r="A50" s="4" t="s">
        <v>74</v>
      </c>
      <c r="B50" s="5" t="s">
        <v>13</v>
      </c>
      <c r="C50" s="5">
        <v>1920</v>
      </c>
      <c r="D50" s="5">
        <v>12.24</v>
      </c>
      <c r="E50" s="24">
        <v>23500.799999999999</v>
      </c>
      <c r="F50" s="19"/>
    </row>
    <row r="51" spans="1:6" ht="12" customHeight="1" x14ac:dyDescent="0.2">
      <c r="A51" s="4" t="s">
        <v>75</v>
      </c>
      <c r="B51" s="5" t="s">
        <v>13</v>
      </c>
      <c r="C51" s="5">
        <v>1920</v>
      </c>
      <c r="D51" s="5">
        <v>12.24</v>
      </c>
      <c r="E51" s="24">
        <v>23500.799999999999</v>
      </c>
    </row>
    <row r="52" spans="1:6" ht="12" customHeight="1" x14ac:dyDescent="0.2">
      <c r="A52" s="4" t="s">
        <v>76</v>
      </c>
      <c r="B52" s="5" t="s">
        <v>13</v>
      </c>
      <c r="C52" s="5">
        <v>960</v>
      </c>
      <c r="D52" s="5">
        <v>12.24</v>
      </c>
      <c r="E52" s="24">
        <v>11750.4</v>
      </c>
    </row>
    <row r="54" spans="1:6" ht="12" customHeight="1" x14ac:dyDescent="0.2">
      <c r="A54" s="20" t="s">
        <v>77</v>
      </c>
      <c r="B54" s="2" t="s">
        <v>1</v>
      </c>
      <c r="C54" s="2" t="s">
        <v>2</v>
      </c>
      <c r="D54" s="2" t="s">
        <v>3</v>
      </c>
      <c r="E54" s="2" t="s">
        <v>4</v>
      </c>
    </row>
    <row r="55" spans="1:6" ht="12" customHeight="1" x14ac:dyDescent="0.2">
      <c r="A55" s="4" t="s">
        <v>78</v>
      </c>
      <c r="B55" s="5" t="s">
        <v>13</v>
      </c>
      <c r="C55" s="5">
        <v>960</v>
      </c>
      <c r="D55" s="5">
        <v>12.33</v>
      </c>
      <c r="E55" s="24">
        <v>11836.8</v>
      </c>
    </row>
    <row r="56" spans="1:6" ht="12" customHeight="1" x14ac:dyDescent="0.2">
      <c r="A56" s="4" t="s">
        <v>79</v>
      </c>
      <c r="B56" s="5" t="s">
        <v>13</v>
      </c>
      <c r="C56" s="5">
        <v>960</v>
      </c>
      <c r="D56" s="5">
        <v>12.33</v>
      </c>
      <c r="E56" s="24">
        <v>11836.8</v>
      </c>
    </row>
    <row r="57" spans="1:6" ht="12" customHeight="1" x14ac:dyDescent="0.2">
      <c r="A57" s="4" t="s">
        <v>80</v>
      </c>
      <c r="B57" s="5" t="s">
        <v>13</v>
      </c>
      <c r="C57" s="5">
        <v>1920</v>
      </c>
      <c r="D57" s="5">
        <v>12.24</v>
      </c>
      <c r="E57" s="24">
        <v>23500.799999999999</v>
      </c>
    </row>
    <row r="58" spans="1:6" ht="12" customHeight="1" x14ac:dyDescent="0.2">
      <c r="A58" s="4" t="s">
        <v>81</v>
      </c>
      <c r="B58" s="5" t="s">
        <v>13</v>
      </c>
      <c r="C58" s="5">
        <v>960</v>
      </c>
      <c r="D58" s="5">
        <v>12.33</v>
      </c>
      <c r="E58" s="24">
        <v>11836.8</v>
      </c>
    </row>
    <row r="59" spans="1:6" ht="12" customHeight="1" x14ac:dyDescent="0.2">
      <c r="A59" s="4" t="s">
        <v>82</v>
      </c>
      <c r="B59" s="5" t="s">
        <v>13</v>
      </c>
      <c r="C59" s="5">
        <v>3440</v>
      </c>
      <c r="D59" s="5">
        <v>8.43</v>
      </c>
      <c r="E59" s="24">
        <v>28999.200000000001</v>
      </c>
    </row>
    <row r="60" spans="1:6" ht="12" customHeight="1" x14ac:dyDescent="0.2">
      <c r="A60" s="4" t="s">
        <v>83</v>
      </c>
      <c r="B60" s="5" t="s">
        <v>13</v>
      </c>
      <c r="C60" s="5">
        <v>3440</v>
      </c>
      <c r="D60" s="5">
        <v>12.17</v>
      </c>
      <c r="E60" s="24">
        <v>41864.800000000003</v>
      </c>
    </row>
    <row r="61" spans="1:6" ht="12" customHeight="1" x14ac:dyDescent="0.2">
      <c r="A61" s="4" t="s">
        <v>84</v>
      </c>
      <c r="B61" s="5" t="s">
        <v>13</v>
      </c>
      <c r="C61" s="5">
        <v>1920</v>
      </c>
      <c r="D61" s="5">
        <v>12.33</v>
      </c>
      <c r="E61" s="24">
        <v>23673.599999999999</v>
      </c>
    </row>
    <row r="62" spans="1:6" ht="12" customHeight="1" x14ac:dyDescent="0.2">
      <c r="A62" s="4" t="s">
        <v>85</v>
      </c>
      <c r="B62" s="5" t="s">
        <v>13</v>
      </c>
      <c r="C62" s="5">
        <v>1920</v>
      </c>
      <c r="D62" s="5">
        <v>12.33</v>
      </c>
      <c r="E62" s="24">
        <v>23673.599999999999</v>
      </c>
    </row>
    <row r="63" spans="1:6" ht="12" customHeight="1" x14ac:dyDescent="0.2">
      <c r="A63" s="4" t="s">
        <v>86</v>
      </c>
      <c r="B63" s="5" t="s">
        <v>13</v>
      </c>
      <c r="C63" s="5">
        <v>1920</v>
      </c>
      <c r="D63" s="5">
        <v>12.33</v>
      </c>
      <c r="E63" s="24">
        <v>23673.599999999999</v>
      </c>
    </row>
    <row r="64" spans="1:6" ht="12" customHeight="1" x14ac:dyDescent="0.2">
      <c r="A64" s="4" t="s">
        <v>87</v>
      </c>
      <c r="B64" s="5" t="s">
        <v>13</v>
      </c>
      <c r="C64" s="5">
        <v>1920</v>
      </c>
      <c r="D64" s="5">
        <v>12.33</v>
      </c>
      <c r="E64" s="24">
        <v>23673.599999999999</v>
      </c>
    </row>
    <row r="65" spans="1:5" ht="12" customHeight="1" x14ac:dyDescent="0.2">
      <c r="A65" s="25" t="s">
        <v>88</v>
      </c>
      <c r="B65" s="26" t="s">
        <v>13</v>
      </c>
      <c r="C65" s="27">
        <v>1920</v>
      </c>
      <c r="D65" s="27">
        <v>12.33</v>
      </c>
      <c r="E65" s="28">
        <v>23673.599999999999</v>
      </c>
    </row>
    <row r="66" spans="1:5" ht="12" customHeight="1" x14ac:dyDescent="0.2">
      <c r="A66" s="25" t="s">
        <v>89</v>
      </c>
      <c r="B66" s="26" t="s">
        <v>13</v>
      </c>
      <c r="C66" s="27">
        <v>1920</v>
      </c>
      <c r="D66" s="27">
        <v>12.33</v>
      </c>
      <c r="E66" s="28">
        <v>23673.599999999999</v>
      </c>
    </row>
    <row r="67" spans="1:5" ht="12" customHeight="1" x14ac:dyDescent="0.2">
      <c r="A67" s="25" t="s">
        <v>38</v>
      </c>
      <c r="B67" s="27" t="s">
        <v>13</v>
      </c>
      <c r="C67" s="27">
        <v>1920</v>
      </c>
      <c r="D67" s="27">
        <v>12.24</v>
      </c>
      <c r="E67" s="28">
        <v>23500.799999999999</v>
      </c>
    </row>
    <row r="68" spans="1:5" ht="12" customHeight="1" x14ac:dyDescent="0.2">
      <c r="A68" s="25" t="s">
        <v>49</v>
      </c>
      <c r="B68" s="26" t="s">
        <v>13</v>
      </c>
      <c r="C68" s="27">
        <v>960</v>
      </c>
      <c r="D68" s="27">
        <v>12.33</v>
      </c>
      <c r="E68" s="28">
        <v>11836.8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2"/>
  <sheetViews>
    <sheetView workbookViewId="0">
      <selection sqref="A1:J1"/>
    </sheetView>
  </sheetViews>
  <sheetFormatPr defaultRowHeight="15" x14ac:dyDescent="0.2"/>
  <cols>
    <col min="1" max="1" width="22.05859375" customWidth="1"/>
    <col min="2" max="2" width="13.98828125" customWidth="1"/>
    <col min="3" max="10" width="20.04296875" customWidth="1"/>
  </cols>
  <sheetData>
    <row r="1" spans="1:10" ht="14.1" customHeight="1" x14ac:dyDescent="0.2">
      <c r="A1" s="62" t="s">
        <v>90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16.149999999999999" customHeight="1" x14ac:dyDescent="0.2">
      <c r="A2" s="64" t="s">
        <v>91</v>
      </c>
      <c r="B2" s="64"/>
      <c r="C2" s="64"/>
      <c r="D2" s="64"/>
      <c r="E2" s="64"/>
      <c r="F2" s="64"/>
      <c r="G2" s="64"/>
      <c r="H2" s="64"/>
      <c r="I2" s="64"/>
      <c r="J2" s="64"/>
    </row>
    <row r="4" spans="1:10" ht="41.25" x14ac:dyDescent="0.2">
      <c r="A4" s="44" t="s">
        <v>92</v>
      </c>
      <c r="B4" s="44"/>
      <c r="C4" s="44" t="s">
        <v>93</v>
      </c>
      <c r="D4" s="44"/>
      <c r="E4" s="44" t="s">
        <v>94</v>
      </c>
      <c r="F4" s="44"/>
      <c r="G4" s="44" t="s">
        <v>95</v>
      </c>
      <c r="H4" s="44"/>
      <c r="I4" s="44" t="s">
        <v>96</v>
      </c>
      <c r="J4" s="44"/>
    </row>
    <row r="5" spans="1:10" x14ac:dyDescent="0.2">
      <c r="A5" s="39"/>
      <c r="B5" s="52">
        <f>'Sucty projekt'!H8</f>
        <v>914368.17391304346</v>
      </c>
      <c r="C5" s="40"/>
      <c r="D5" s="41">
        <f>'Sucty projekt'!I8</f>
        <v>53</v>
      </c>
      <c r="E5" s="40"/>
      <c r="F5" s="52">
        <f>SUMIF(Detail!N2:N58,"Zostatok po predchádzajúcom zamestnancovi",Detail!L2:L58)</f>
        <v>12201.878260869564</v>
      </c>
      <c r="G5" s="40"/>
      <c r="H5" s="52">
        <f>SUMIF('Sucty projekt'!B2:B6,"ČR",'Sucty projekt'!H2:H6)</f>
        <v>446793.77391304349</v>
      </c>
      <c r="I5" s="40"/>
      <c r="J5" s="52">
        <f>SUMIF('Sucty projekt'!B2:B6,"TUC/SR",'Sucty projekt'!H2:H6)</f>
        <v>467574.4</v>
      </c>
    </row>
    <row r="6" spans="1:10" ht="27.75" x14ac:dyDescent="0.2">
      <c r="A6" s="44" t="s">
        <v>97</v>
      </c>
      <c r="B6" s="44"/>
      <c r="C6" s="44" t="s">
        <v>98</v>
      </c>
      <c r="D6" s="44"/>
      <c r="E6" s="44" t="s">
        <v>99</v>
      </c>
      <c r="F6" s="44"/>
      <c r="G6" s="44" t="s">
        <v>100</v>
      </c>
      <c r="H6" s="44"/>
      <c r="I6" s="44" t="s">
        <v>101</v>
      </c>
      <c r="J6" s="44"/>
    </row>
    <row r="7" spans="1:10" x14ac:dyDescent="0.2">
      <c r="A7" s="39"/>
      <c r="B7" s="52">
        <f>'Sucty projekt'!C8</f>
        <v>1308340</v>
      </c>
      <c r="C7" s="40"/>
      <c r="D7" s="52">
        <f>'Sucty projekt'!D8</f>
        <v>120252.4</v>
      </c>
      <c r="E7" s="40"/>
      <c r="F7" s="52">
        <f>'Sucty projekt'!E8</f>
        <v>1188087.6000000001</v>
      </c>
      <c r="G7" s="39"/>
      <c r="H7" s="52">
        <f>'Sucty projekt'!G8</f>
        <v>446793.77391304349</v>
      </c>
      <c r="I7" s="42"/>
      <c r="J7" s="52">
        <f>'Sucty projekt'!F8</f>
        <v>393971.82608695654</v>
      </c>
    </row>
    <row r="8" spans="1:10" x14ac:dyDescent="0.2">
      <c r="A8" s="45" t="s">
        <v>102</v>
      </c>
      <c r="B8" s="45">
        <f>Nastavenia!$B$2</f>
        <v>23</v>
      </c>
      <c r="C8" s="45" t="s">
        <v>103</v>
      </c>
    </row>
    <row r="9" spans="1:10" x14ac:dyDescent="0.2">
      <c r="A9" s="63" t="s">
        <v>104</v>
      </c>
      <c r="B9" s="63"/>
      <c r="C9" s="63"/>
      <c r="D9" s="63"/>
      <c r="E9" s="63"/>
      <c r="F9" s="63"/>
      <c r="H9" s="63" t="s">
        <v>105</v>
      </c>
      <c r="I9" s="63"/>
      <c r="J9" s="63"/>
    </row>
    <row r="10" spans="1:10" x14ac:dyDescent="0.2">
      <c r="A10" s="43" t="s">
        <v>106</v>
      </c>
      <c r="B10" s="43" t="s">
        <v>107</v>
      </c>
      <c r="C10" s="43" t="s">
        <v>98</v>
      </c>
      <c r="D10" s="43" t="s">
        <v>108</v>
      </c>
      <c r="E10" s="43" t="s">
        <v>100</v>
      </c>
      <c r="F10" s="43" t="s">
        <v>109</v>
      </c>
      <c r="H10" s="43" t="s">
        <v>107</v>
      </c>
      <c r="I10" s="43" t="s">
        <v>106</v>
      </c>
      <c r="J10" s="43" t="s">
        <v>108</v>
      </c>
    </row>
    <row r="11" spans="1:10" ht="41.25" x14ac:dyDescent="0.2">
      <c r="A11" t="s">
        <v>110</v>
      </c>
      <c r="B11" s="34" t="s">
        <v>27</v>
      </c>
      <c r="C11" s="47">
        <v>8932.9599999999991</v>
      </c>
      <c r="D11" s="47">
        <v>5883.5478260869559</v>
      </c>
      <c r="E11" s="47">
        <v>5883.5478260869559</v>
      </c>
      <c r="F11" s="34" t="s">
        <v>29</v>
      </c>
      <c r="H11" s="34" t="s">
        <v>66</v>
      </c>
      <c r="I11" t="s">
        <v>111</v>
      </c>
      <c r="J11" s="35">
        <v>46732.800000000003</v>
      </c>
    </row>
    <row r="12" spans="1:10" ht="54.75" x14ac:dyDescent="0.2">
      <c r="A12" t="s">
        <v>110</v>
      </c>
      <c r="B12" s="34" t="s">
        <v>30</v>
      </c>
      <c r="C12" s="47">
        <v>738.41</v>
      </c>
      <c r="D12" s="47">
        <v>6318.3304347826079</v>
      </c>
      <c r="E12" s="47">
        <v>6318.3304347826079</v>
      </c>
      <c r="F12" s="34" t="s">
        <v>31</v>
      </c>
      <c r="H12" s="34" t="s">
        <v>83</v>
      </c>
      <c r="I12" t="s">
        <v>112</v>
      </c>
      <c r="J12" s="35">
        <v>41864.800000000003</v>
      </c>
    </row>
    <row r="13" spans="1:10" ht="54.75" x14ac:dyDescent="0.2">
      <c r="C13" s="47"/>
      <c r="D13" s="47"/>
      <c r="E13" s="47"/>
      <c r="H13" s="34" t="s">
        <v>43</v>
      </c>
      <c r="I13" t="s">
        <v>113</v>
      </c>
      <c r="J13" s="35">
        <v>38715.930434782618</v>
      </c>
    </row>
    <row r="14" spans="1:10" ht="27.75" x14ac:dyDescent="0.2">
      <c r="C14" s="47"/>
      <c r="D14" s="47"/>
      <c r="E14" s="47"/>
      <c r="H14" s="34" t="s">
        <v>37</v>
      </c>
      <c r="I14" t="s">
        <v>113</v>
      </c>
      <c r="J14" s="35">
        <v>37382.400000000001</v>
      </c>
    </row>
    <row r="15" spans="1:10" ht="41.25" x14ac:dyDescent="0.2">
      <c r="C15" s="47"/>
      <c r="D15" s="47"/>
      <c r="E15" s="47"/>
      <c r="H15" s="34" t="s">
        <v>82</v>
      </c>
      <c r="I15" t="s">
        <v>112</v>
      </c>
      <c r="J15" s="35">
        <v>28999.200000000001</v>
      </c>
    </row>
    <row r="16" spans="1:10" ht="54.75" x14ac:dyDescent="0.2">
      <c r="C16" s="47"/>
      <c r="D16" s="47"/>
      <c r="E16" s="47"/>
      <c r="H16" s="34" t="s">
        <v>22</v>
      </c>
      <c r="I16" t="s">
        <v>114</v>
      </c>
      <c r="J16" s="35">
        <v>25934.400000000001</v>
      </c>
    </row>
    <row r="17" spans="1:10" ht="41.25" x14ac:dyDescent="0.2">
      <c r="C17" s="47"/>
      <c r="D17" s="47"/>
      <c r="E17" s="47"/>
      <c r="H17" s="34" t="s">
        <v>25</v>
      </c>
      <c r="I17" t="s">
        <v>114</v>
      </c>
      <c r="J17" s="35">
        <v>25934.400000000001</v>
      </c>
    </row>
    <row r="18" spans="1:10" ht="41.25" x14ac:dyDescent="0.2">
      <c r="C18" s="47"/>
      <c r="D18" s="47"/>
      <c r="E18" s="47"/>
      <c r="H18" s="34" t="s">
        <v>26</v>
      </c>
      <c r="I18" t="s">
        <v>114</v>
      </c>
      <c r="J18" s="35">
        <v>25934.400000000001</v>
      </c>
    </row>
    <row r="19" spans="1:10" ht="27.75" x14ac:dyDescent="0.2">
      <c r="C19" s="47"/>
      <c r="D19" s="47"/>
      <c r="E19" s="47"/>
      <c r="H19" s="34" t="s">
        <v>84</v>
      </c>
      <c r="I19" t="s">
        <v>112</v>
      </c>
      <c r="J19" s="35">
        <v>23673.599999999999</v>
      </c>
    </row>
    <row r="20" spans="1:10" ht="27.75" x14ac:dyDescent="0.2">
      <c r="C20" s="47"/>
      <c r="D20" s="47"/>
      <c r="E20" s="47"/>
      <c r="H20" s="34" t="s">
        <v>85</v>
      </c>
      <c r="I20" t="s">
        <v>112</v>
      </c>
      <c r="J20" s="35">
        <v>23673.599999999999</v>
      </c>
    </row>
    <row r="25" spans="1:10" x14ac:dyDescent="0.2">
      <c r="A25" s="63" t="s">
        <v>115</v>
      </c>
      <c r="B25" s="63"/>
      <c r="C25" s="63"/>
      <c r="D25" s="63"/>
      <c r="E25" s="63"/>
      <c r="F25" s="63"/>
      <c r="G25" s="63"/>
      <c r="H25" s="63"/>
      <c r="I25" s="63"/>
      <c r="J25" s="63"/>
    </row>
    <row r="26" spans="1:10" ht="27.75" x14ac:dyDescent="0.2">
      <c r="A26" s="44" t="s">
        <v>106</v>
      </c>
      <c r="B26" s="44" t="s">
        <v>116</v>
      </c>
      <c r="C26" s="44" t="s">
        <v>117</v>
      </c>
      <c r="D26" s="44" t="s">
        <v>98</v>
      </c>
      <c r="E26" s="44" t="s">
        <v>118</v>
      </c>
      <c r="F26" s="44" t="s">
        <v>101</v>
      </c>
      <c r="G26" s="44" t="s">
        <v>100</v>
      </c>
      <c r="H26" s="44" t="s">
        <v>119</v>
      </c>
      <c r="I26" s="44" t="s">
        <v>120</v>
      </c>
      <c r="J26" s="44" t="s">
        <v>121</v>
      </c>
    </row>
    <row r="27" spans="1:10" x14ac:dyDescent="0.2">
      <c r="A27" t="str">
        <f>'Sucty projekt'!A2</f>
        <v>Konekt-ED</v>
      </c>
      <c r="B27" t="str">
        <f>'Sucty projekt'!B2</f>
        <v>ČR</v>
      </c>
      <c r="C27" s="47">
        <f>'Sucty projekt'!C2</f>
        <v>253815.99999999997</v>
      </c>
      <c r="D27" s="47">
        <f>'Sucty projekt'!D2</f>
        <v>39824.29</v>
      </c>
      <c r="E27" s="47">
        <f>'Sucty projekt'!E2</f>
        <v>213991.71</v>
      </c>
      <c r="F27" s="47">
        <f>'Sucty projekt'!F2</f>
        <v>117705.32173913045</v>
      </c>
      <c r="G27" s="47">
        <f>'Sucty projekt'!G2</f>
        <v>136110.67826086958</v>
      </c>
      <c r="H27" s="47">
        <f>'Sucty projekt'!H2</f>
        <v>136110.67826086958</v>
      </c>
      <c r="I27" s="37">
        <f>'Sucty projekt'!I2</f>
        <v>11</v>
      </c>
      <c r="J27" s="37">
        <f>'Sucty projekt'!J2</f>
        <v>2</v>
      </c>
    </row>
    <row r="28" spans="1:10" x14ac:dyDescent="0.2">
      <c r="A28" t="str">
        <f>'Sucty projekt'!A3</f>
        <v>Biodiverzita</v>
      </c>
      <c r="B28" t="str">
        <f>'Sucty projekt'!B3</f>
        <v>ČR</v>
      </c>
      <c r="C28" s="47">
        <f>'Sucty projekt'!C3</f>
        <v>342888.80000000005</v>
      </c>
      <c r="D28" s="47">
        <f>'Sucty projekt'!D3</f>
        <v>18809.98</v>
      </c>
      <c r="E28" s="47">
        <f>'Sucty projekt'!E3</f>
        <v>324078.82000000007</v>
      </c>
      <c r="F28" s="47">
        <f>'Sucty projekt'!F3</f>
        <v>168246.88695652175</v>
      </c>
      <c r="G28" s="47">
        <f>'Sucty projekt'!G3</f>
        <v>174641.91304347827</v>
      </c>
      <c r="H28" s="47">
        <f>'Sucty projekt'!H3</f>
        <v>174641.91304347827</v>
      </c>
      <c r="I28" s="37">
        <f>'Sucty projekt'!I3</f>
        <v>9</v>
      </c>
      <c r="J28" s="37">
        <f>'Sucty projekt'!J3</f>
        <v>0</v>
      </c>
    </row>
    <row r="29" spans="1:10" x14ac:dyDescent="0.2">
      <c r="A29" t="str">
        <f>'Sucty projekt'!A4</f>
        <v>Cesty časom</v>
      </c>
      <c r="B29" t="str">
        <f>'Sucty projekt'!B4</f>
        <v>ČR</v>
      </c>
      <c r="C29" s="47">
        <f>'Sucty projekt'!C4</f>
        <v>244060.80000000002</v>
      </c>
      <c r="D29" s="47">
        <f>'Sucty projekt'!D4</f>
        <v>61618.13</v>
      </c>
      <c r="E29" s="47">
        <f>'Sucty projekt'!E4</f>
        <v>182442.67000000004</v>
      </c>
      <c r="F29" s="47">
        <f>'Sucty projekt'!F4</f>
        <v>108019.61739130436</v>
      </c>
      <c r="G29" s="47">
        <f>'Sucty projekt'!G4</f>
        <v>136041.18260869564</v>
      </c>
      <c r="H29" s="47">
        <f>'Sucty projekt'!H4</f>
        <v>136041.18260869564</v>
      </c>
      <c r="I29" s="37">
        <f>'Sucty projekt'!I4</f>
        <v>8</v>
      </c>
      <c r="J29" s="37">
        <f>'Sucty projekt'!J4</f>
        <v>0</v>
      </c>
    </row>
    <row r="30" spans="1:10" x14ac:dyDescent="0.2">
      <c r="A30" t="str">
        <f>'Sucty projekt'!A5</f>
        <v>Konekt-ED</v>
      </c>
      <c r="B30" t="str">
        <f>'Sucty projekt'!B5</f>
        <v>TUC/SR</v>
      </c>
      <c r="C30" s="47">
        <f>'Sucty projekt'!C5</f>
        <v>160320.00000000003</v>
      </c>
      <c r="D30" s="47">
        <f>'Sucty projekt'!D5</f>
        <v>0</v>
      </c>
      <c r="E30" s="47">
        <f>'Sucty projekt'!E5</f>
        <v>160320.00000000003</v>
      </c>
      <c r="F30" s="47">
        <f>'Sucty projekt'!F5</f>
        <v>0</v>
      </c>
      <c r="G30" s="47">
        <f>'Sucty projekt'!G5</f>
        <v>0</v>
      </c>
      <c r="H30" s="47">
        <f>'Sucty projekt'!H5</f>
        <v>160320.00000000003</v>
      </c>
      <c r="I30" s="37">
        <f>'Sucty projekt'!I5</f>
        <v>11</v>
      </c>
      <c r="J30" s="37">
        <f>'Sucty projekt'!J5</f>
        <v>0</v>
      </c>
    </row>
    <row r="31" spans="1:10" x14ac:dyDescent="0.2">
      <c r="A31" t="str">
        <f>'Sucty projekt'!A6</f>
        <v>Biodiverzita</v>
      </c>
      <c r="B31" t="str">
        <f>'Sucty projekt'!B6</f>
        <v>TUC/SR</v>
      </c>
      <c r="C31" s="47">
        <f>'Sucty projekt'!C6</f>
        <v>307254.39999999997</v>
      </c>
      <c r="D31" s="47">
        <f>'Sucty projekt'!D6</f>
        <v>0</v>
      </c>
      <c r="E31" s="47">
        <f>'Sucty projekt'!E6</f>
        <v>307254.39999999997</v>
      </c>
      <c r="F31" s="47">
        <f>'Sucty projekt'!F6</f>
        <v>0</v>
      </c>
      <c r="G31" s="47">
        <f>'Sucty projekt'!G6</f>
        <v>0</v>
      </c>
      <c r="H31" s="47">
        <f>'Sucty projekt'!H6</f>
        <v>307254.39999999997</v>
      </c>
      <c r="I31" s="37">
        <f>'Sucty projekt'!I6</f>
        <v>14</v>
      </c>
      <c r="J31" s="37">
        <f>'Sucty projekt'!J6</f>
        <v>0</v>
      </c>
    </row>
    <row r="32" spans="1:10" x14ac:dyDescent="0.2">
      <c r="A32" s="45" t="str">
        <f>'Sucty projekt'!A8</f>
        <v>SPOLU</v>
      </c>
      <c r="B32" s="45">
        <f>'Sucty projekt'!B8</f>
        <v>0</v>
      </c>
      <c r="C32" s="49">
        <f>'Sucty projekt'!C8</f>
        <v>1308340</v>
      </c>
      <c r="D32" s="49">
        <f>'Sucty projekt'!D8</f>
        <v>120252.4</v>
      </c>
      <c r="E32" s="49">
        <f>'Sucty projekt'!E8</f>
        <v>1188087.6000000001</v>
      </c>
      <c r="F32" s="49">
        <f>'Sucty projekt'!F8</f>
        <v>393971.82608695654</v>
      </c>
      <c r="G32" s="49">
        <f>'Sucty projekt'!G8</f>
        <v>446793.77391304349</v>
      </c>
      <c r="H32" s="49">
        <f>'Sucty projekt'!H8</f>
        <v>914368.17391304346</v>
      </c>
      <c r="I32" s="51">
        <f>'Sucty projekt'!I8</f>
        <v>53</v>
      </c>
      <c r="J32" s="51">
        <f>'Sucty projekt'!J8</f>
        <v>2</v>
      </c>
    </row>
  </sheetData>
  <mergeCells count="5">
    <mergeCell ref="A1:J1"/>
    <mergeCell ref="A9:F9"/>
    <mergeCell ref="H9:J9"/>
    <mergeCell ref="A25:J25"/>
    <mergeCell ref="A2:J2"/>
  </mergeCells>
  <conditionalFormatting sqref="J11:J20">
    <cfRule type="dataBar" priority="1">
      <dataBar>
        <cfvo type="min"/>
        <cfvo type="max"/>
        <color rgb="FF63C384"/>
      </dataBar>
    </cfRule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{56C7A227-CF0A-244D-C5C7-EA4BE4B4E48B}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6C7A227-CF0A-244D-C5C7-EA4BE4B4E48B}">
            <x14:dataBar>
              <x14:cfvo type="min"/>
              <x14:cfvo type="max"/>
              <x14:negativeFillColor auto="1"/>
              <x14:axisColor auto="1"/>
            </x14:dataBar>
          </x14:cfRule>
          <xm:sqref>J11:J20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9"/>
  <sheetViews>
    <sheetView topLeftCell="A41" workbookViewId="0">
      <selection sqref="A1:M1"/>
    </sheetView>
  </sheetViews>
  <sheetFormatPr defaultRowHeight="15" x14ac:dyDescent="0.2"/>
  <cols>
    <col min="1" max="1" width="14.9296875" customWidth="1"/>
    <col min="2" max="2" width="9.953125" customWidth="1"/>
    <col min="3" max="3" width="48.0234375" customWidth="1"/>
    <col min="4" max="4" width="9.953125" customWidth="1"/>
    <col min="5" max="6" width="16.0078125" customWidth="1"/>
    <col min="7" max="10" width="18.0234375" customWidth="1"/>
    <col min="11" max="11" width="34.97265625" customWidth="1"/>
    <col min="12" max="12" width="37.93359375" customWidth="1"/>
    <col min="13" max="13" width="13.98828125" customWidth="1"/>
    <col min="14" max="15" width="4.03515625" customWidth="1"/>
  </cols>
  <sheetData>
    <row r="1" spans="1:15" ht="14.1" customHeight="1" x14ac:dyDescent="0.2">
      <c r="A1" s="62" t="s">
        <v>122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5" ht="16.149999999999999" customHeight="1" x14ac:dyDescent="0.2">
      <c r="A2" s="64" t="s">
        <v>123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4" spans="1:15" ht="41.25" x14ac:dyDescent="0.2">
      <c r="A4" s="45" t="s">
        <v>124</v>
      </c>
      <c r="B4" s="49">
        <f>SUM(J7:J59)</f>
        <v>914368.17391304404</v>
      </c>
      <c r="C4" s="50" t="s">
        <v>125</v>
      </c>
      <c r="D4" s="50">
        <f>COUNTIF(J7:J59,"&gt;0")</f>
        <v>53</v>
      </c>
      <c r="E4" s="50" t="s">
        <v>126</v>
      </c>
      <c r="F4" s="49">
        <f>SUMIF(K7:K59,"Zostatok po predchádzajúcom zamestnancovi",J7:J59)</f>
        <v>12201.878260869564</v>
      </c>
      <c r="G4" s="45"/>
      <c r="H4" s="45" t="s">
        <v>127</v>
      </c>
      <c r="I4" s="49">
        <f>SUMIF(K7:K59,"Nová/neobsadená pozícia",J7:J59)</f>
        <v>338392.00000000012</v>
      </c>
      <c r="J4" s="50"/>
      <c r="K4" s="50" t="s">
        <v>96</v>
      </c>
      <c r="L4" s="49">
        <f>SUMIF(B7:B59,"TUC/SR",J7:J59)</f>
        <v>467574.39999999985</v>
      </c>
    </row>
    <row r="6" spans="1:15" ht="135" x14ac:dyDescent="0.2">
      <c r="A6" s="44" t="s">
        <v>106</v>
      </c>
      <c r="B6" s="44" t="s">
        <v>116</v>
      </c>
      <c r="C6" s="44" t="s">
        <v>107</v>
      </c>
      <c r="D6" s="44" t="s">
        <v>128</v>
      </c>
      <c r="E6" s="44" t="s">
        <v>129</v>
      </c>
      <c r="F6" s="44" t="s">
        <v>98</v>
      </c>
      <c r="G6" s="44" t="s">
        <v>99</v>
      </c>
      <c r="H6" s="44" t="s">
        <v>130</v>
      </c>
      <c r="I6" s="44" t="s">
        <v>100</v>
      </c>
      <c r="J6" s="44" t="s">
        <v>119</v>
      </c>
      <c r="K6" s="44" t="s">
        <v>131</v>
      </c>
      <c r="L6" s="44" t="s">
        <v>109</v>
      </c>
      <c r="M6" s="44" t="s">
        <v>132</v>
      </c>
      <c r="N6" s="44" t="s">
        <v>133</v>
      </c>
      <c r="O6" s="44" t="s">
        <v>134</v>
      </c>
    </row>
    <row r="7" spans="1:15" ht="27.75" x14ac:dyDescent="0.2">
      <c r="A7" t="s">
        <v>110</v>
      </c>
      <c r="B7" t="s">
        <v>135</v>
      </c>
      <c r="C7" s="34" t="s">
        <v>30</v>
      </c>
      <c r="D7" s="36">
        <v>1920</v>
      </c>
      <c r="E7" s="47">
        <v>34579.199999999997</v>
      </c>
      <c r="F7" s="47">
        <v>738.41</v>
      </c>
      <c r="G7" s="47">
        <v>33840.789999999994</v>
      </c>
      <c r="H7" s="47">
        <f>N7/Nastavenia!$B$2</f>
        <v>28260.869565217392</v>
      </c>
      <c r="I7" s="47">
        <f>O7/Nastavenia!$B$2</f>
        <v>6318.3304347826079</v>
      </c>
      <c r="J7" s="47">
        <f t="shared" ref="J7:J38" si="0">IF(B7="ČR",I7,G7)</f>
        <v>6318.3304347826079</v>
      </c>
      <c r="K7" t="s">
        <v>136</v>
      </c>
      <c r="L7" s="34" t="s">
        <v>31</v>
      </c>
      <c r="M7" t="s">
        <v>137</v>
      </c>
      <c r="N7" s="48">
        <v>650000</v>
      </c>
      <c r="O7" s="48">
        <v>145321.59999999998</v>
      </c>
    </row>
    <row r="8" spans="1:15" x14ac:dyDescent="0.2">
      <c r="A8" t="s">
        <v>110</v>
      </c>
      <c r="B8" t="s">
        <v>135</v>
      </c>
      <c r="C8" s="34" t="s">
        <v>27</v>
      </c>
      <c r="D8" s="36">
        <v>1920</v>
      </c>
      <c r="E8" s="47">
        <v>34579.199999999997</v>
      </c>
      <c r="F8" s="47">
        <v>8932.9599999999991</v>
      </c>
      <c r="G8" s="47">
        <v>25646.239999999998</v>
      </c>
      <c r="H8" s="47">
        <f>N8/Nastavenia!$B$2</f>
        <v>28695.652173913044</v>
      </c>
      <c r="I8" s="47">
        <f>O8/Nastavenia!$B$2</f>
        <v>5883.5478260869559</v>
      </c>
      <c r="J8" s="47">
        <f t="shared" si="0"/>
        <v>5883.5478260869559</v>
      </c>
      <c r="K8" t="s">
        <v>136</v>
      </c>
      <c r="L8" s="34" t="s">
        <v>29</v>
      </c>
      <c r="M8" t="s">
        <v>137</v>
      </c>
      <c r="N8" s="48">
        <v>660000</v>
      </c>
      <c r="O8" s="48">
        <v>135321.59999999998</v>
      </c>
    </row>
    <row r="9" spans="1:15" ht="27.75" x14ac:dyDescent="0.2">
      <c r="A9" t="s">
        <v>138</v>
      </c>
      <c r="B9" t="s">
        <v>135</v>
      </c>
      <c r="C9" s="34" t="s">
        <v>43</v>
      </c>
      <c r="D9" s="36">
        <v>3440</v>
      </c>
      <c r="E9" s="47">
        <v>66976.800000000003</v>
      </c>
      <c r="F9" s="47">
        <v>0</v>
      </c>
      <c r="G9" s="47">
        <v>66976.800000000003</v>
      </c>
      <c r="H9" s="47">
        <f>N9/Nastavenia!$B$2</f>
        <v>28260.869565217392</v>
      </c>
      <c r="I9" s="47">
        <f>O9/Nastavenia!$B$2</f>
        <v>38715.930434782618</v>
      </c>
      <c r="J9" s="47">
        <f t="shared" si="0"/>
        <v>38715.930434782618</v>
      </c>
      <c r="K9" t="s">
        <v>139</v>
      </c>
      <c r="L9" s="34" t="s">
        <v>44</v>
      </c>
      <c r="M9" t="s">
        <v>140</v>
      </c>
      <c r="N9" s="48">
        <v>650000</v>
      </c>
      <c r="O9" s="48">
        <v>890466.40000000014</v>
      </c>
    </row>
    <row r="10" spans="1:15" x14ac:dyDescent="0.2">
      <c r="A10" t="s">
        <v>138</v>
      </c>
      <c r="B10" t="s">
        <v>135</v>
      </c>
      <c r="C10" s="34" t="s">
        <v>49</v>
      </c>
      <c r="D10" s="36">
        <v>960</v>
      </c>
      <c r="E10" s="47">
        <v>18691.2</v>
      </c>
      <c r="F10" s="47">
        <v>0</v>
      </c>
      <c r="G10" s="47">
        <v>18691.2</v>
      </c>
      <c r="H10" s="47">
        <f>N10/Nastavenia!$B$2</f>
        <v>4782.608695652174</v>
      </c>
      <c r="I10" s="47">
        <f>O10/Nastavenia!$B$2</f>
        <v>13908.591304347827</v>
      </c>
      <c r="J10" s="47">
        <f t="shared" si="0"/>
        <v>13908.591304347827</v>
      </c>
      <c r="K10" t="s">
        <v>139</v>
      </c>
      <c r="L10" s="34" t="s">
        <v>50</v>
      </c>
      <c r="M10" t="s">
        <v>140</v>
      </c>
      <c r="N10" s="48">
        <v>110000</v>
      </c>
      <c r="O10" s="48">
        <v>319897.60000000003</v>
      </c>
    </row>
    <row r="11" spans="1:15" ht="27.75" x14ac:dyDescent="0.2">
      <c r="A11" t="s">
        <v>138</v>
      </c>
      <c r="B11" t="s">
        <v>135</v>
      </c>
      <c r="C11" s="34" t="s">
        <v>45</v>
      </c>
      <c r="D11" s="36">
        <v>1920</v>
      </c>
      <c r="E11" s="47">
        <v>37382.400000000001</v>
      </c>
      <c r="F11" s="47">
        <v>0</v>
      </c>
      <c r="G11" s="47">
        <v>37382.400000000001</v>
      </c>
      <c r="H11" s="47">
        <f>N11/Nastavenia!$B$2</f>
        <v>23913.043478260868</v>
      </c>
      <c r="I11" s="47">
        <f>O11/Nastavenia!$B$2</f>
        <v>13469.356521739133</v>
      </c>
      <c r="J11" s="47">
        <f t="shared" si="0"/>
        <v>13469.356521739133</v>
      </c>
      <c r="K11" t="s">
        <v>139</v>
      </c>
      <c r="L11" s="34" t="s">
        <v>46</v>
      </c>
      <c r="M11" t="s">
        <v>140</v>
      </c>
      <c r="N11" s="48">
        <v>550000</v>
      </c>
      <c r="O11" s="48">
        <v>309795.20000000007</v>
      </c>
    </row>
    <row r="12" spans="1:15" x14ac:dyDescent="0.2">
      <c r="A12" t="s">
        <v>138</v>
      </c>
      <c r="B12" t="s">
        <v>135</v>
      </c>
      <c r="C12" s="34" t="s">
        <v>35</v>
      </c>
      <c r="D12" s="36">
        <v>1920</v>
      </c>
      <c r="E12" s="47">
        <v>37382.400000000001</v>
      </c>
      <c r="F12" s="47">
        <v>0</v>
      </c>
      <c r="G12" s="47">
        <v>37382.400000000001</v>
      </c>
      <c r="H12" s="47">
        <f>N12/Nastavenia!$B$2</f>
        <v>28608.695652173912</v>
      </c>
      <c r="I12" s="47">
        <f>O12/Nastavenia!$B$2</f>
        <v>8773.7043478260894</v>
      </c>
      <c r="J12" s="47">
        <f t="shared" si="0"/>
        <v>8773.7043478260894</v>
      </c>
      <c r="K12" t="s">
        <v>139</v>
      </c>
      <c r="L12" s="34" t="s">
        <v>36</v>
      </c>
      <c r="M12" t="s">
        <v>140</v>
      </c>
      <c r="N12" s="48">
        <v>658000</v>
      </c>
      <c r="O12" s="48">
        <v>201795.20000000007</v>
      </c>
    </row>
    <row r="13" spans="1:15" ht="27.75" x14ac:dyDescent="0.2">
      <c r="A13" t="s">
        <v>138</v>
      </c>
      <c r="B13" t="s">
        <v>135</v>
      </c>
      <c r="C13" s="34" t="s">
        <v>38</v>
      </c>
      <c r="D13" s="36">
        <v>1920</v>
      </c>
      <c r="E13" s="47">
        <v>34579.199999999997</v>
      </c>
      <c r="F13" s="47">
        <v>0</v>
      </c>
      <c r="G13" s="47">
        <v>34579.199999999997</v>
      </c>
      <c r="H13" s="47">
        <f>N13/Nastavenia!$B$2</f>
        <v>28260.869565217392</v>
      </c>
      <c r="I13" s="47">
        <f>O13/Nastavenia!$B$2</f>
        <v>6318.3304347826079</v>
      </c>
      <c r="J13" s="47">
        <f t="shared" si="0"/>
        <v>6318.3304347826079</v>
      </c>
      <c r="K13" t="s">
        <v>139</v>
      </c>
      <c r="L13" s="34" t="s">
        <v>39</v>
      </c>
      <c r="M13" t="s">
        <v>140</v>
      </c>
      <c r="N13" s="48">
        <v>650000</v>
      </c>
      <c r="O13" s="48">
        <v>145321.59999999998</v>
      </c>
    </row>
    <row r="14" spans="1:15" ht="27.75" x14ac:dyDescent="0.2">
      <c r="A14" t="s">
        <v>141</v>
      </c>
      <c r="B14" t="s">
        <v>135</v>
      </c>
      <c r="C14" s="34" t="s">
        <v>56</v>
      </c>
      <c r="D14" s="36">
        <v>1920</v>
      </c>
      <c r="E14" s="47">
        <v>34579.199999999997</v>
      </c>
      <c r="F14" s="47">
        <v>0</v>
      </c>
      <c r="G14" s="47">
        <v>34579.199999999997</v>
      </c>
      <c r="H14" s="47">
        <f>N14/Nastavenia!$B$2</f>
        <v>19565.217391304348</v>
      </c>
      <c r="I14" s="47">
        <f>O14/Nastavenia!$B$2</f>
        <v>15013.982608695651</v>
      </c>
      <c r="J14" s="47">
        <f t="shared" si="0"/>
        <v>15013.982608695651</v>
      </c>
      <c r="K14" t="s">
        <v>139</v>
      </c>
      <c r="L14" s="34" t="s">
        <v>57</v>
      </c>
      <c r="M14" t="s">
        <v>142</v>
      </c>
      <c r="N14" s="48">
        <v>450000</v>
      </c>
      <c r="O14" s="48">
        <v>345321.6</v>
      </c>
    </row>
    <row r="15" spans="1:15" x14ac:dyDescent="0.2">
      <c r="A15" t="s">
        <v>138</v>
      </c>
      <c r="B15" t="s">
        <v>135</v>
      </c>
      <c r="C15" s="34" t="s">
        <v>37</v>
      </c>
      <c r="D15" s="36">
        <v>1920</v>
      </c>
      <c r="E15" s="47">
        <v>37382.400000000001</v>
      </c>
      <c r="F15" s="47">
        <v>0</v>
      </c>
      <c r="G15" s="47">
        <v>37382.400000000001</v>
      </c>
      <c r="H15" s="47">
        <f>N15/Nastavenia!$B$2</f>
        <v>0</v>
      </c>
      <c r="I15" s="47">
        <f>O15/Nastavenia!$B$2</f>
        <v>37382.400000000001</v>
      </c>
      <c r="J15" s="47">
        <f t="shared" si="0"/>
        <v>37382.400000000001</v>
      </c>
      <c r="K15" t="s">
        <v>143</v>
      </c>
      <c r="L15" s="34" t="s">
        <v>24</v>
      </c>
      <c r="M15" t="s">
        <v>140</v>
      </c>
      <c r="N15" s="48">
        <v>0</v>
      </c>
      <c r="O15" s="48">
        <v>859795.20000000007</v>
      </c>
    </row>
    <row r="16" spans="1:15" x14ac:dyDescent="0.2">
      <c r="A16" t="s">
        <v>138</v>
      </c>
      <c r="B16" t="s">
        <v>135</v>
      </c>
      <c r="C16" s="34" t="s">
        <v>42</v>
      </c>
      <c r="D16" s="36">
        <v>960</v>
      </c>
      <c r="E16" s="47">
        <v>18691.2</v>
      </c>
      <c r="F16" s="47">
        <v>0</v>
      </c>
      <c r="G16" s="47">
        <v>18691.2</v>
      </c>
      <c r="H16" s="47">
        <f>N16/Nastavenia!$B$2</f>
        <v>0</v>
      </c>
      <c r="I16" s="47">
        <f>O16/Nastavenia!$B$2</f>
        <v>18691.2</v>
      </c>
      <c r="J16" s="47">
        <f t="shared" si="0"/>
        <v>18691.2</v>
      </c>
      <c r="K16" t="s">
        <v>143</v>
      </c>
      <c r="L16" s="34" t="s">
        <v>24</v>
      </c>
      <c r="M16" t="s">
        <v>140</v>
      </c>
      <c r="N16" s="48">
        <v>0</v>
      </c>
      <c r="O16" s="48">
        <v>429897.60000000003</v>
      </c>
    </row>
    <row r="17" spans="1:15" x14ac:dyDescent="0.2">
      <c r="A17" t="s">
        <v>138</v>
      </c>
      <c r="B17" t="s">
        <v>135</v>
      </c>
      <c r="C17" s="34" t="s">
        <v>48</v>
      </c>
      <c r="D17" s="36">
        <v>960</v>
      </c>
      <c r="E17" s="47">
        <v>18691.2</v>
      </c>
      <c r="F17" s="47">
        <v>0</v>
      </c>
      <c r="G17" s="47">
        <v>18691.2</v>
      </c>
      <c r="H17" s="47">
        <f>N17/Nastavenia!$B$2</f>
        <v>0</v>
      </c>
      <c r="I17" s="47">
        <f>O17/Nastavenia!$B$2</f>
        <v>18691.2</v>
      </c>
      <c r="J17" s="47">
        <f t="shared" si="0"/>
        <v>18691.2</v>
      </c>
      <c r="K17" t="s">
        <v>143</v>
      </c>
      <c r="L17" s="34" t="s">
        <v>24</v>
      </c>
      <c r="M17" t="s">
        <v>140</v>
      </c>
      <c r="N17" s="48">
        <v>0</v>
      </c>
      <c r="O17" s="48">
        <v>429897.60000000003</v>
      </c>
    </row>
    <row r="18" spans="1:15" x14ac:dyDescent="0.2">
      <c r="A18" t="s">
        <v>138</v>
      </c>
      <c r="B18" t="s">
        <v>135</v>
      </c>
      <c r="C18" s="34" t="s">
        <v>47</v>
      </c>
      <c r="D18" s="36">
        <v>960</v>
      </c>
      <c r="E18" s="47">
        <v>18691.2</v>
      </c>
      <c r="F18" s="47">
        <v>0</v>
      </c>
      <c r="G18" s="47">
        <v>18691.2</v>
      </c>
      <c r="H18" s="47">
        <f>N18/Nastavenia!$B$2</f>
        <v>0</v>
      </c>
      <c r="I18" s="47">
        <f>O18/Nastavenia!$B$2</f>
        <v>18691.2</v>
      </c>
      <c r="J18" s="47">
        <f t="shared" si="0"/>
        <v>18691.2</v>
      </c>
      <c r="K18" t="s">
        <v>143</v>
      </c>
      <c r="L18" s="34" t="s">
        <v>24</v>
      </c>
      <c r="M18" t="s">
        <v>140</v>
      </c>
      <c r="N18" s="48">
        <v>0</v>
      </c>
      <c r="O18" s="48">
        <v>429897.60000000003</v>
      </c>
    </row>
    <row r="19" spans="1:15" x14ac:dyDescent="0.2">
      <c r="A19" t="s">
        <v>141</v>
      </c>
      <c r="B19" t="s">
        <v>135</v>
      </c>
      <c r="C19" s="34" t="s">
        <v>58</v>
      </c>
      <c r="D19" s="36">
        <v>960</v>
      </c>
      <c r="E19" s="47">
        <v>17289.599999999999</v>
      </c>
      <c r="F19" s="47">
        <v>0</v>
      </c>
      <c r="G19" s="47">
        <v>17289.599999999999</v>
      </c>
      <c r="H19" s="47">
        <f>N19/Nastavenia!$B$2</f>
        <v>0</v>
      </c>
      <c r="I19" s="47">
        <f>O19/Nastavenia!$B$2</f>
        <v>17289.599999999999</v>
      </c>
      <c r="J19" s="47">
        <f t="shared" si="0"/>
        <v>17289.599999999999</v>
      </c>
      <c r="K19" t="s">
        <v>143</v>
      </c>
      <c r="L19" s="34" t="s">
        <v>24</v>
      </c>
      <c r="M19" t="s">
        <v>142</v>
      </c>
      <c r="N19" s="48">
        <v>0</v>
      </c>
      <c r="O19" s="48">
        <v>397660.8</v>
      </c>
    </row>
    <row r="20" spans="1:15" x14ac:dyDescent="0.2">
      <c r="A20" t="s">
        <v>141</v>
      </c>
      <c r="B20" t="s">
        <v>135</v>
      </c>
      <c r="C20" s="34" t="s">
        <v>59</v>
      </c>
      <c r="D20" s="36">
        <v>960</v>
      </c>
      <c r="E20" s="47">
        <v>17289.599999999999</v>
      </c>
      <c r="F20" s="47">
        <v>0</v>
      </c>
      <c r="G20" s="47">
        <v>17289.599999999999</v>
      </c>
      <c r="H20" s="47">
        <f>N20/Nastavenia!$B$2</f>
        <v>0</v>
      </c>
      <c r="I20" s="47">
        <f>O20/Nastavenia!$B$2</f>
        <v>17289.599999999999</v>
      </c>
      <c r="J20" s="47">
        <f t="shared" si="0"/>
        <v>17289.599999999999</v>
      </c>
      <c r="K20" t="s">
        <v>143</v>
      </c>
      <c r="L20" s="34" t="s">
        <v>24</v>
      </c>
      <c r="M20" t="s">
        <v>142</v>
      </c>
      <c r="N20" s="48">
        <v>0</v>
      </c>
      <c r="O20" s="48">
        <v>397660.8</v>
      </c>
    </row>
    <row r="21" spans="1:15" x14ac:dyDescent="0.2">
      <c r="A21" t="s">
        <v>141</v>
      </c>
      <c r="B21" t="s">
        <v>135</v>
      </c>
      <c r="C21" s="34" t="s">
        <v>60</v>
      </c>
      <c r="D21" s="36">
        <v>960</v>
      </c>
      <c r="E21" s="47">
        <v>17289.599999999999</v>
      </c>
      <c r="F21" s="47">
        <v>0</v>
      </c>
      <c r="G21" s="47">
        <v>17289.599999999999</v>
      </c>
      <c r="H21" s="47">
        <f>N21/Nastavenia!$B$2</f>
        <v>0</v>
      </c>
      <c r="I21" s="47">
        <f>O21/Nastavenia!$B$2</f>
        <v>17289.599999999999</v>
      </c>
      <c r="J21" s="47">
        <f t="shared" si="0"/>
        <v>17289.599999999999</v>
      </c>
      <c r="K21" t="s">
        <v>143</v>
      </c>
      <c r="L21" s="34" t="s">
        <v>24</v>
      </c>
      <c r="M21" t="s">
        <v>142</v>
      </c>
      <c r="N21" s="48">
        <v>0</v>
      </c>
      <c r="O21" s="48">
        <v>397660.8</v>
      </c>
    </row>
    <row r="22" spans="1:15" x14ac:dyDescent="0.2">
      <c r="A22" t="s">
        <v>141</v>
      </c>
      <c r="B22" t="s">
        <v>135</v>
      </c>
      <c r="C22" s="34" t="s">
        <v>61</v>
      </c>
      <c r="D22" s="36">
        <v>960</v>
      </c>
      <c r="E22" s="47">
        <v>17289.599999999999</v>
      </c>
      <c r="F22" s="47">
        <v>0</v>
      </c>
      <c r="G22" s="47">
        <v>17289.599999999999</v>
      </c>
      <c r="H22" s="47">
        <f>N22/Nastavenia!$B$2</f>
        <v>0</v>
      </c>
      <c r="I22" s="47">
        <f>O22/Nastavenia!$B$2</f>
        <v>17289.599999999999</v>
      </c>
      <c r="J22" s="47">
        <f t="shared" si="0"/>
        <v>17289.599999999999</v>
      </c>
      <c r="K22" t="s">
        <v>143</v>
      </c>
      <c r="L22" s="34" t="s">
        <v>24</v>
      </c>
      <c r="M22" t="s">
        <v>142</v>
      </c>
      <c r="N22" s="48">
        <v>0</v>
      </c>
      <c r="O22" s="48">
        <v>397660.8</v>
      </c>
    </row>
    <row r="23" spans="1:15" x14ac:dyDescent="0.2">
      <c r="A23" t="s">
        <v>141</v>
      </c>
      <c r="B23" t="s">
        <v>135</v>
      </c>
      <c r="C23" s="34" t="s">
        <v>62</v>
      </c>
      <c r="D23" s="36">
        <v>960</v>
      </c>
      <c r="E23" s="47">
        <v>17289.599999999999</v>
      </c>
      <c r="F23" s="47">
        <v>0</v>
      </c>
      <c r="G23" s="47">
        <v>17289.599999999999</v>
      </c>
      <c r="H23" s="47">
        <f>N23/Nastavenia!$B$2</f>
        <v>0</v>
      </c>
      <c r="I23" s="47">
        <f>O23/Nastavenia!$B$2</f>
        <v>17289.599999999999</v>
      </c>
      <c r="J23" s="47">
        <f t="shared" si="0"/>
        <v>17289.599999999999</v>
      </c>
      <c r="K23" t="s">
        <v>143</v>
      </c>
      <c r="L23" s="34" t="s">
        <v>24</v>
      </c>
      <c r="M23" t="s">
        <v>142</v>
      </c>
      <c r="N23" s="48">
        <v>0</v>
      </c>
      <c r="O23" s="48">
        <v>397660.8</v>
      </c>
    </row>
    <row r="24" spans="1:15" x14ac:dyDescent="0.2">
      <c r="A24" t="s">
        <v>141</v>
      </c>
      <c r="B24" t="s">
        <v>135</v>
      </c>
      <c r="C24" s="34" t="s">
        <v>63</v>
      </c>
      <c r="D24" s="36">
        <v>960</v>
      </c>
      <c r="E24" s="47">
        <v>17289.599999999999</v>
      </c>
      <c r="F24" s="47">
        <v>0</v>
      </c>
      <c r="G24" s="47">
        <v>17289.599999999999</v>
      </c>
      <c r="H24" s="47">
        <f>N24/Nastavenia!$B$2</f>
        <v>0</v>
      </c>
      <c r="I24" s="47">
        <f>O24/Nastavenia!$B$2</f>
        <v>17289.599999999999</v>
      </c>
      <c r="J24" s="47">
        <f t="shared" si="0"/>
        <v>17289.599999999999</v>
      </c>
      <c r="K24" t="s">
        <v>143</v>
      </c>
      <c r="L24" s="34" t="s">
        <v>24</v>
      </c>
      <c r="M24" t="s">
        <v>142</v>
      </c>
      <c r="N24" s="48">
        <v>0</v>
      </c>
      <c r="O24" s="48">
        <v>397660.8</v>
      </c>
    </row>
    <row r="25" spans="1:15" x14ac:dyDescent="0.2">
      <c r="A25" t="s">
        <v>141</v>
      </c>
      <c r="B25" t="s">
        <v>135</v>
      </c>
      <c r="C25" s="34" t="s">
        <v>64</v>
      </c>
      <c r="D25" s="36">
        <v>960</v>
      </c>
      <c r="E25" s="47">
        <v>17289.599999999999</v>
      </c>
      <c r="F25" s="47">
        <v>0</v>
      </c>
      <c r="G25" s="47">
        <v>17289.599999999999</v>
      </c>
      <c r="H25" s="47">
        <f>N25/Nastavenia!$B$2</f>
        <v>0</v>
      </c>
      <c r="I25" s="47">
        <f>O25/Nastavenia!$B$2</f>
        <v>17289.599999999999</v>
      </c>
      <c r="J25" s="47">
        <f t="shared" si="0"/>
        <v>17289.599999999999</v>
      </c>
      <c r="K25" t="s">
        <v>143</v>
      </c>
      <c r="L25" s="34" t="s">
        <v>24</v>
      </c>
      <c r="M25" t="s">
        <v>142</v>
      </c>
      <c r="N25" s="48">
        <v>0</v>
      </c>
      <c r="O25" s="48">
        <v>397660.8</v>
      </c>
    </row>
    <row r="26" spans="1:15" ht="27.75" x14ac:dyDescent="0.2">
      <c r="A26" t="s">
        <v>110</v>
      </c>
      <c r="B26" t="s">
        <v>135</v>
      </c>
      <c r="C26" s="34" t="s">
        <v>22</v>
      </c>
      <c r="D26" s="36">
        <v>1440</v>
      </c>
      <c r="E26" s="47">
        <v>25934.400000000001</v>
      </c>
      <c r="F26" s="47">
        <v>0</v>
      </c>
      <c r="G26" s="47">
        <v>25934.400000000001</v>
      </c>
      <c r="H26" s="47">
        <f>N26/Nastavenia!$B$2</f>
        <v>0</v>
      </c>
      <c r="I26" s="47">
        <f>O26/Nastavenia!$B$2</f>
        <v>25934.400000000001</v>
      </c>
      <c r="J26" s="47">
        <f t="shared" si="0"/>
        <v>25934.400000000001</v>
      </c>
      <c r="K26" t="s">
        <v>143</v>
      </c>
      <c r="L26" s="34" t="s">
        <v>24</v>
      </c>
      <c r="M26" t="s">
        <v>137</v>
      </c>
      <c r="N26" s="48">
        <v>0</v>
      </c>
      <c r="O26" s="48">
        <v>596491.20000000007</v>
      </c>
    </row>
    <row r="27" spans="1:15" ht="27.75" x14ac:dyDescent="0.2">
      <c r="A27" t="s">
        <v>110</v>
      </c>
      <c r="B27" t="s">
        <v>135</v>
      </c>
      <c r="C27" s="34" t="s">
        <v>25</v>
      </c>
      <c r="D27" s="36">
        <v>1440</v>
      </c>
      <c r="E27" s="47">
        <v>25934.400000000001</v>
      </c>
      <c r="F27" s="47">
        <v>0</v>
      </c>
      <c r="G27" s="47">
        <v>25934.400000000001</v>
      </c>
      <c r="H27" s="47">
        <f>N27/Nastavenia!$B$2</f>
        <v>0</v>
      </c>
      <c r="I27" s="47">
        <f>O27/Nastavenia!$B$2</f>
        <v>25934.400000000001</v>
      </c>
      <c r="J27" s="47">
        <f t="shared" si="0"/>
        <v>25934.400000000001</v>
      </c>
      <c r="K27" t="s">
        <v>143</v>
      </c>
      <c r="L27" s="34" t="s">
        <v>24</v>
      </c>
      <c r="M27" t="s">
        <v>137</v>
      </c>
      <c r="N27" s="48">
        <v>0</v>
      </c>
      <c r="O27" s="48">
        <v>596491.20000000007</v>
      </c>
    </row>
    <row r="28" spans="1:15" ht="27.75" x14ac:dyDescent="0.2">
      <c r="A28" t="s">
        <v>110</v>
      </c>
      <c r="B28" t="s">
        <v>135</v>
      </c>
      <c r="C28" s="34" t="s">
        <v>26</v>
      </c>
      <c r="D28" s="36">
        <v>1440</v>
      </c>
      <c r="E28" s="47">
        <v>25934.400000000001</v>
      </c>
      <c r="F28" s="47">
        <v>0</v>
      </c>
      <c r="G28" s="47">
        <v>25934.400000000001</v>
      </c>
      <c r="H28" s="47">
        <f>N28/Nastavenia!$B$2</f>
        <v>0</v>
      </c>
      <c r="I28" s="47">
        <f>O28/Nastavenia!$B$2</f>
        <v>25934.400000000001</v>
      </c>
      <c r="J28" s="47">
        <f t="shared" si="0"/>
        <v>25934.400000000001</v>
      </c>
      <c r="K28" t="s">
        <v>143</v>
      </c>
      <c r="L28" s="34" t="s">
        <v>24</v>
      </c>
      <c r="M28" t="s">
        <v>137</v>
      </c>
      <c r="N28" s="48">
        <v>0</v>
      </c>
      <c r="O28" s="48">
        <v>596491.20000000007</v>
      </c>
    </row>
    <row r="29" spans="1:15" ht="27.75" x14ac:dyDescent="0.2">
      <c r="A29" t="s">
        <v>110</v>
      </c>
      <c r="B29" t="s">
        <v>135</v>
      </c>
      <c r="C29" s="34" t="s">
        <v>32</v>
      </c>
      <c r="D29" s="36">
        <v>960</v>
      </c>
      <c r="E29" s="47">
        <v>17289.599999999999</v>
      </c>
      <c r="F29" s="47">
        <v>0</v>
      </c>
      <c r="G29" s="47">
        <v>17289.599999999999</v>
      </c>
      <c r="H29" s="47">
        <f>N29/Nastavenia!$B$2</f>
        <v>0</v>
      </c>
      <c r="I29" s="47">
        <f>O29/Nastavenia!$B$2</f>
        <v>17289.599999999999</v>
      </c>
      <c r="J29" s="47">
        <f t="shared" si="0"/>
        <v>17289.599999999999</v>
      </c>
      <c r="K29" t="s">
        <v>143</v>
      </c>
      <c r="L29" s="34" t="s">
        <v>24</v>
      </c>
      <c r="M29" t="s">
        <v>137</v>
      </c>
      <c r="N29" s="48">
        <v>0</v>
      </c>
      <c r="O29" s="48">
        <v>397660.8</v>
      </c>
    </row>
    <row r="30" spans="1:15" ht="27.75" x14ac:dyDescent="0.2">
      <c r="A30" t="s">
        <v>110</v>
      </c>
      <c r="B30" t="s">
        <v>135</v>
      </c>
      <c r="C30" s="34" t="s">
        <v>21</v>
      </c>
      <c r="D30" s="36">
        <v>320</v>
      </c>
      <c r="E30" s="47">
        <v>5763.2</v>
      </c>
      <c r="F30" s="47">
        <v>0</v>
      </c>
      <c r="G30" s="47">
        <v>5763.2</v>
      </c>
      <c r="H30" s="47">
        <f>N30/Nastavenia!$B$2</f>
        <v>0</v>
      </c>
      <c r="I30" s="47">
        <f>O30/Nastavenia!$B$2</f>
        <v>5763.2</v>
      </c>
      <c r="J30" s="47">
        <f t="shared" si="0"/>
        <v>5763.2</v>
      </c>
      <c r="K30" t="s">
        <v>143</v>
      </c>
      <c r="L30" s="34" t="s">
        <v>17</v>
      </c>
      <c r="M30" t="s">
        <v>137</v>
      </c>
      <c r="N30" s="48">
        <v>0</v>
      </c>
      <c r="O30" s="48">
        <v>132553.60000000001</v>
      </c>
    </row>
    <row r="31" spans="1:15" x14ac:dyDescent="0.2">
      <c r="A31" t="s">
        <v>110</v>
      </c>
      <c r="B31" t="s">
        <v>135</v>
      </c>
      <c r="C31" s="34" t="s">
        <v>18</v>
      </c>
      <c r="D31" s="36">
        <v>320</v>
      </c>
      <c r="E31" s="47">
        <v>5763.2</v>
      </c>
      <c r="F31" s="47">
        <v>0</v>
      </c>
      <c r="G31" s="47">
        <v>5763.2</v>
      </c>
      <c r="H31" s="47">
        <f>N31/Nastavenia!$B$2</f>
        <v>0</v>
      </c>
      <c r="I31" s="47">
        <f>O31/Nastavenia!$B$2</f>
        <v>5763.2</v>
      </c>
      <c r="J31" s="47">
        <f t="shared" si="0"/>
        <v>5763.2</v>
      </c>
      <c r="K31" t="s">
        <v>143</v>
      </c>
      <c r="L31" s="34" t="s">
        <v>17</v>
      </c>
      <c r="M31" t="s">
        <v>137</v>
      </c>
      <c r="N31" s="48">
        <v>0</v>
      </c>
      <c r="O31" s="48">
        <v>132553.60000000001</v>
      </c>
    </row>
    <row r="32" spans="1:15" x14ac:dyDescent="0.2">
      <c r="A32" t="s">
        <v>110</v>
      </c>
      <c r="B32" t="s">
        <v>135</v>
      </c>
      <c r="C32" s="34" t="s">
        <v>16</v>
      </c>
      <c r="D32" s="36">
        <v>320</v>
      </c>
      <c r="E32" s="47">
        <v>5763.2</v>
      </c>
      <c r="F32" s="47">
        <v>0</v>
      </c>
      <c r="G32" s="47">
        <v>5763.2</v>
      </c>
      <c r="H32" s="47">
        <f>N32/Nastavenia!$B$2</f>
        <v>0</v>
      </c>
      <c r="I32" s="47">
        <f>O32/Nastavenia!$B$2</f>
        <v>5763.2</v>
      </c>
      <c r="J32" s="47">
        <f t="shared" si="0"/>
        <v>5763.2</v>
      </c>
      <c r="K32" t="s">
        <v>143</v>
      </c>
      <c r="L32" s="34" t="s">
        <v>17</v>
      </c>
      <c r="M32" t="s">
        <v>137</v>
      </c>
      <c r="N32" s="48">
        <v>0</v>
      </c>
      <c r="O32" s="48">
        <v>132553.60000000001</v>
      </c>
    </row>
    <row r="33" spans="1:15" x14ac:dyDescent="0.2">
      <c r="A33" t="s">
        <v>110</v>
      </c>
      <c r="B33" t="s">
        <v>135</v>
      </c>
      <c r="C33" s="34" t="s">
        <v>19</v>
      </c>
      <c r="D33" s="36">
        <v>320</v>
      </c>
      <c r="E33" s="47">
        <v>5763.2</v>
      </c>
      <c r="F33" s="47">
        <v>0</v>
      </c>
      <c r="G33" s="47">
        <v>5763.2</v>
      </c>
      <c r="H33" s="47">
        <f>N33/Nastavenia!$B$2</f>
        <v>0</v>
      </c>
      <c r="I33" s="47">
        <f>O33/Nastavenia!$B$2</f>
        <v>5763.2</v>
      </c>
      <c r="J33" s="47">
        <f t="shared" si="0"/>
        <v>5763.2</v>
      </c>
      <c r="K33" t="s">
        <v>143</v>
      </c>
      <c r="L33" s="34" t="s">
        <v>17</v>
      </c>
      <c r="M33" t="s">
        <v>137</v>
      </c>
      <c r="N33" s="48">
        <v>0</v>
      </c>
      <c r="O33" s="48">
        <v>132553.60000000001</v>
      </c>
    </row>
    <row r="34" spans="1:15" x14ac:dyDescent="0.2">
      <c r="A34" t="s">
        <v>110</v>
      </c>
      <c r="B34" t="s">
        <v>135</v>
      </c>
      <c r="C34" s="34" t="s">
        <v>20</v>
      </c>
      <c r="D34" s="36">
        <v>320</v>
      </c>
      <c r="E34" s="47">
        <v>5763.2</v>
      </c>
      <c r="F34" s="47">
        <v>0</v>
      </c>
      <c r="G34" s="47">
        <v>5763.2</v>
      </c>
      <c r="H34" s="47">
        <f>N34/Nastavenia!$B$2</f>
        <v>0</v>
      </c>
      <c r="I34" s="47">
        <f>O34/Nastavenia!$B$2</f>
        <v>5763.2</v>
      </c>
      <c r="J34" s="47">
        <f t="shared" si="0"/>
        <v>5763.2</v>
      </c>
      <c r="K34" t="s">
        <v>143</v>
      </c>
      <c r="L34" s="34" t="s">
        <v>17</v>
      </c>
      <c r="M34" t="s">
        <v>137</v>
      </c>
      <c r="N34" s="48">
        <v>0</v>
      </c>
      <c r="O34" s="48">
        <v>132553.60000000001</v>
      </c>
    </row>
    <row r="35" spans="1:15" x14ac:dyDescent="0.2">
      <c r="A35" t="s">
        <v>138</v>
      </c>
      <c r="B35" t="s">
        <v>144</v>
      </c>
      <c r="C35" s="34" t="s">
        <v>83</v>
      </c>
      <c r="D35" s="36">
        <v>3440</v>
      </c>
      <c r="E35" s="47">
        <v>41864.800000000003</v>
      </c>
      <c r="F35" s="47"/>
      <c r="G35" s="47">
        <v>41864.800000000003</v>
      </c>
      <c r="H35" s="47">
        <f>N35/Nastavenia!$B$2</f>
        <v>0</v>
      </c>
      <c r="I35" s="47">
        <f>O35/Nastavenia!$B$2</f>
        <v>0</v>
      </c>
      <c r="J35" s="47">
        <f t="shared" si="0"/>
        <v>41864.800000000003</v>
      </c>
      <c r="K35" t="s">
        <v>145</v>
      </c>
      <c r="L35" s="34"/>
      <c r="M35" t="s">
        <v>146</v>
      </c>
      <c r="N35" s="48"/>
      <c r="O35" s="48"/>
    </row>
    <row r="36" spans="1:15" x14ac:dyDescent="0.2">
      <c r="A36" t="s">
        <v>138</v>
      </c>
      <c r="B36" t="s">
        <v>144</v>
      </c>
      <c r="C36" s="34" t="s">
        <v>82</v>
      </c>
      <c r="D36" s="36">
        <v>3440</v>
      </c>
      <c r="E36" s="47">
        <v>28999.200000000001</v>
      </c>
      <c r="F36" s="47"/>
      <c r="G36" s="47">
        <v>28999.200000000001</v>
      </c>
      <c r="H36" s="47">
        <f>N36/Nastavenia!$B$2</f>
        <v>0</v>
      </c>
      <c r="I36" s="47">
        <f>O36/Nastavenia!$B$2</f>
        <v>0</v>
      </c>
      <c r="J36" s="47">
        <f t="shared" si="0"/>
        <v>28999.200000000001</v>
      </c>
      <c r="K36" t="s">
        <v>145</v>
      </c>
      <c r="L36" s="34"/>
      <c r="M36" t="s">
        <v>146</v>
      </c>
      <c r="N36" s="48"/>
      <c r="O36" s="48"/>
    </row>
    <row r="37" spans="1:15" x14ac:dyDescent="0.2">
      <c r="A37" t="s">
        <v>138</v>
      </c>
      <c r="B37" t="s">
        <v>144</v>
      </c>
      <c r="C37" s="34" t="s">
        <v>84</v>
      </c>
      <c r="D37" s="36">
        <v>1920</v>
      </c>
      <c r="E37" s="47">
        <v>23673.599999999999</v>
      </c>
      <c r="F37" s="47"/>
      <c r="G37" s="47">
        <v>23673.599999999999</v>
      </c>
      <c r="H37" s="47">
        <f>N37/Nastavenia!$B$2</f>
        <v>0</v>
      </c>
      <c r="I37" s="47">
        <f>O37/Nastavenia!$B$2</f>
        <v>0</v>
      </c>
      <c r="J37" s="47">
        <f t="shared" si="0"/>
        <v>23673.599999999999</v>
      </c>
      <c r="K37" t="s">
        <v>145</v>
      </c>
      <c r="L37" s="34"/>
      <c r="M37" t="s">
        <v>146</v>
      </c>
      <c r="N37" s="48"/>
      <c r="O37" s="48"/>
    </row>
    <row r="38" spans="1:15" x14ac:dyDescent="0.2">
      <c r="A38" t="s">
        <v>138</v>
      </c>
      <c r="B38" t="s">
        <v>144</v>
      </c>
      <c r="C38" s="34" t="s">
        <v>86</v>
      </c>
      <c r="D38" s="36">
        <v>1920</v>
      </c>
      <c r="E38" s="47">
        <v>23673.599999999999</v>
      </c>
      <c r="F38" s="47"/>
      <c r="G38" s="47">
        <v>23673.599999999999</v>
      </c>
      <c r="H38" s="47">
        <f>N38/Nastavenia!$B$2</f>
        <v>0</v>
      </c>
      <c r="I38" s="47">
        <f>O38/Nastavenia!$B$2</f>
        <v>0</v>
      </c>
      <c r="J38" s="47">
        <f t="shared" si="0"/>
        <v>23673.599999999999</v>
      </c>
      <c r="K38" t="s">
        <v>145</v>
      </c>
      <c r="L38" s="34"/>
      <c r="M38" t="s">
        <v>146</v>
      </c>
      <c r="N38" s="48"/>
      <c r="O38" s="48"/>
    </row>
    <row r="39" spans="1:15" x14ac:dyDescent="0.2">
      <c r="A39" t="s">
        <v>138</v>
      </c>
      <c r="B39" t="s">
        <v>144</v>
      </c>
      <c r="C39" s="34" t="s">
        <v>88</v>
      </c>
      <c r="D39" s="36">
        <v>1920</v>
      </c>
      <c r="E39" s="47">
        <v>23673.599999999999</v>
      </c>
      <c r="F39" s="47"/>
      <c r="G39" s="47">
        <v>23673.599999999999</v>
      </c>
      <c r="H39" s="47">
        <f>N39/Nastavenia!$B$2</f>
        <v>0</v>
      </c>
      <c r="I39" s="47">
        <f>O39/Nastavenia!$B$2</f>
        <v>0</v>
      </c>
      <c r="J39" s="47">
        <f t="shared" ref="J39:J59" si="1">IF(B39="ČR",I39,G39)</f>
        <v>23673.599999999999</v>
      </c>
      <c r="K39" t="s">
        <v>145</v>
      </c>
      <c r="L39" s="34"/>
      <c r="M39" t="s">
        <v>146</v>
      </c>
      <c r="N39" s="48"/>
      <c r="O39" s="48"/>
    </row>
    <row r="40" spans="1:15" x14ac:dyDescent="0.2">
      <c r="A40" t="s">
        <v>138</v>
      </c>
      <c r="B40" t="s">
        <v>144</v>
      </c>
      <c r="C40" s="34" t="s">
        <v>87</v>
      </c>
      <c r="D40" s="36">
        <v>1920</v>
      </c>
      <c r="E40" s="47">
        <v>23673.599999999999</v>
      </c>
      <c r="F40" s="47"/>
      <c r="G40" s="47">
        <v>23673.599999999999</v>
      </c>
      <c r="H40" s="47">
        <f>N40/Nastavenia!$B$2</f>
        <v>0</v>
      </c>
      <c r="I40" s="47">
        <f>O40/Nastavenia!$B$2</f>
        <v>0</v>
      </c>
      <c r="J40" s="47">
        <f t="shared" si="1"/>
        <v>23673.599999999999</v>
      </c>
      <c r="K40" t="s">
        <v>145</v>
      </c>
      <c r="L40" s="34"/>
      <c r="M40" t="s">
        <v>146</v>
      </c>
      <c r="N40" s="48"/>
      <c r="O40" s="48"/>
    </row>
    <row r="41" spans="1:15" x14ac:dyDescent="0.2">
      <c r="A41" t="s">
        <v>138</v>
      </c>
      <c r="B41" t="s">
        <v>144</v>
      </c>
      <c r="C41" s="34" t="s">
        <v>89</v>
      </c>
      <c r="D41" s="36">
        <v>1920</v>
      </c>
      <c r="E41" s="47">
        <v>23673.599999999999</v>
      </c>
      <c r="F41" s="47"/>
      <c r="G41" s="47">
        <v>23673.599999999999</v>
      </c>
      <c r="H41" s="47">
        <f>N41/Nastavenia!$B$2</f>
        <v>0</v>
      </c>
      <c r="I41" s="47">
        <f>O41/Nastavenia!$B$2</f>
        <v>0</v>
      </c>
      <c r="J41" s="47">
        <f t="shared" si="1"/>
        <v>23673.599999999999</v>
      </c>
      <c r="K41" t="s">
        <v>145</v>
      </c>
      <c r="L41" s="34"/>
      <c r="M41" t="s">
        <v>146</v>
      </c>
      <c r="N41" s="48"/>
      <c r="O41" s="48"/>
    </row>
    <row r="42" spans="1:15" x14ac:dyDescent="0.2">
      <c r="A42" t="s">
        <v>138</v>
      </c>
      <c r="B42" t="s">
        <v>144</v>
      </c>
      <c r="C42" s="34" t="s">
        <v>85</v>
      </c>
      <c r="D42" s="36">
        <v>1920</v>
      </c>
      <c r="E42" s="47">
        <v>23673.599999999999</v>
      </c>
      <c r="F42" s="47"/>
      <c r="G42" s="47">
        <v>23673.599999999999</v>
      </c>
      <c r="H42" s="47">
        <f>N42/Nastavenia!$B$2</f>
        <v>0</v>
      </c>
      <c r="I42" s="47">
        <f>O42/Nastavenia!$B$2</f>
        <v>0</v>
      </c>
      <c r="J42" s="47">
        <f t="shared" si="1"/>
        <v>23673.599999999999</v>
      </c>
      <c r="K42" t="s">
        <v>145</v>
      </c>
      <c r="L42" s="34"/>
      <c r="M42" t="s">
        <v>146</v>
      </c>
      <c r="N42" s="48"/>
      <c r="O42" s="48"/>
    </row>
    <row r="43" spans="1:15" x14ac:dyDescent="0.2">
      <c r="A43" t="s">
        <v>138</v>
      </c>
      <c r="B43" t="s">
        <v>144</v>
      </c>
      <c r="C43" s="34" t="s">
        <v>38</v>
      </c>
      <c r="D43" s="36">
        <v>1920</v>
      </c>
      <c r="E43" s="47">
        <v>23500.799999999999</v>
      </c>
      <c r="F43" s="47"/>
      <c r="G43" s="47">
        <v>23500.799999999999</v>
      </c>
      <c r="H43" s="47">
        <f>N43/Nastavenia!$B$2</f>
        <v>0</v>
      </c>
      <c r="I43" s="47">
        <f>O43/Nastavenia!$B$2</f>
        <v>0</v>
      </c>
      <c r="J43" s="47">
        <f t="shared" si="1"/>
        <v>23500.799999999999</v>
      </c>
      <c r="K43" t="s">
        <v>145</v>
      </c>
      <c r="L43" s="34"/>
      <c r="M43" t="s">
        <v>146</v>
      </c>
      <c r="N43" s="48"/>
      <c r="O43" s="48"/>
    </row>
    <row r="44" spans="1:15" x14ac:dyDescent="0.2">
      <c r="A44" t="s">
        <v>138</v>
      </c>
      <c r="B44" t="s">
        <v>144</v>
      </c>
      <c r="C44" s="34" t="s">
        <v>80</v>
      </c>
      <c r="D44" s="36">
        <v>1920</v>
      </c>
      <c r="E44" s="47">
        <v>23500.799999999999</v>
      </c>
      <c r="F44" s="47"/>
      <c r="G44" s="47">
        <v>23500.799999999999</v>
      </c>
      <c r="H44" s="47">
        <f>N44/Nastavenia!$B$2</f>
        <v>0</v>
      </c>
      <c r="I44" s="47">
        <f>O44/Nastavenia!$B$2</f>
        <v>0</v>
      </c>
      <c r="J44" s="47">
        <f t="shared" si="1"/>
        <v>23500.799999999999</v>
      </c>
      <c r="K44" t="s">
        <v>145</v>
      </c>
      <c r="L44" s="34"/>
      <c r="M44" t="s">
        <v>146</v>
      </c>
      <c r="N44" s="48"/>
      <c r="O44" s="48"/>
    </row>
    <row r="45" spans="1:15" x14ac:dyDescent="0.2">
      <c r="A45" t="s">
        <v>138</v>
      </c>
      <c r="B45" t="s">
        <v>144</v>
      </c>
      <c r="C45" s="34" t="s">
        <v>78</v>
      </c>
      <c r="D45" s="36">
        <v>960</v>
      </c>
      <c r="E45" s="47">
        <v>11836.8</v>
      </c>
      <c r="F45" s="47"/>
      <c r="G45" s="47">
        <v>11836.8</v>
      </c>
      <c r="H45" s="47">
        <f>N45/Nastavenia!$B$2</f>
        <v>0</v>
      </c>
      <c r="I45" s="47">
        <f>O45/Nastavenia!$B$2</f>
        <v>0</v>
      </c>
      <c r="J45" s="47">
        <f t="shared" si="1"/>
        <v>11836.8</v>
      </c>
      <c r="K45" t="s">
        <v>145</v>
      </c>
      <c r="L45" s="34"/>
      <c r="M45" t="s">
        <v>146</v>
      </c>
      <c r="N45" s="48"/>
      <c r="O45" s="48"/>
    </row>
    <row r="46" spans="1:15" ht="27.75" x14ac:dyDescent="0.2">
      <c r="A46" t="s">
        <v>138</v>
      </c>
      <c r="B46" t="s">
        <v>144</v>
      </c>
      <c r="C46" s="34" t="s">
        <v>79</v>
      </c>
      <c r="D46" s="36">
        <v>960</v>
      </c>
      <c r="E46" s="47">
        <v>11836.8</v>
      </c>
      <c r="F46" s="47"/>
      <c r="G46" s="47">
        <v>11836.8</v>
      </c>
      <c r="H46" s="47">
        <f>N46/Nastavenia!$B$2</f>
        <v>0</v>
      </c>
      <c r="I46" s="47">
        <f>O46/Nastavenia!$B$2</f>
        <v>0</v>
      </c>
      <c r="J46" s="47">
        <f t="shared" si="1"/>
        <v>11836.8</v>
      </c>
      <c r="K46" t="s">
        <v>145</v>
      </c>
      <c r="L46" s="34"/>
      <c r="M46" t="s">
        <v>146</v>
      </c>
      <c r="N46" s="48"/>
      <c r="O46" s="48"/>
    </row>
    <row r="47" spans="1:15" x14ac:dyDescent="0.2">
      <c r="A47" t="s">
        <v>138</v>
      </c>
      <c r="B47" t="s">
        <v>144</v>
      </c>
      <c r="C47" s="34" t="s">
        <v>81</v>
      </c>
      <c r="D47" s="36">
        <v>960</v>
      </c>
      <c r="E47" s="47">
        <v>11836.8</v>
      </c>
      <c r="F47" s="47"/>
      <c r="G47" s="47">
        <v>11836.8</v>
      </c>
      <c r="H47" s="47">
        <f>N47/Nastavenia!$B$2</f>
        <v>0</v>
      </c>
      <c r="I47" s="47">
        <f>O47/Nastavenia!$B$2</f>
        <v>0</v>
      </c>
      <c r="J47" s="47">
        <f t="shared" si="1"/>
        <v>11836.8</v>
      </c>
      <c r="K47" t="s">
        <v>145</v>
      </c>
      <c r="L47" s="34"/>
      <c r="M47" t="s">
        <v>146</v>
      </c>
      <c r="N47" s="48"/>
      <c r="O47" s="48"/>
    </row>
    <row r="48" spans="1:15" x14ac:dyDescent="0.2">
      <c r="A48" t="s">
        <v>138</v>
      </c>
      <c r="B48" t="s">
        <v>144</v>
      </c>
      <c r="C48" s="34" t="s">
        <v>49</v>
      </c>
      <c r="D48" s="36">
        <v>960</v>
      </c>
      <c r="E48" s="47">
        <v>11836.8</v>
      </c>
      <c r="F48" s="47"/>
      <c r="G48" s="47">
        <v>11836.8</v>
      </c>
      <c r="H48" s="47">
        <f>N48/Nastavenia!$B$2</f>
        <v>0</v>
      </c>
      <c r="I48" s="47">
        <f>O48/Nastavenia!$B$2</f>
        <v>0</v>
      </c>
      <c r="J48" s="47">
        <f t="shared" si="1"/>
        <v>11836.8</v>
      </c>
      <c r="K48" t="s">
        <v>145</v>
      </c>
      <c r="L48" s="34"/>
      <c r="M48" t="s">
        <v>146</v>
      </c>
      <c r="N48" s="48"/>
      <c r="O48" s="48"/>
    </row>
    <row r="49" spans="1:15" x14ac:dyDescent="0.2">
      <c r="A49" t="s">
        <v>110</v>
      </c>
      <c r="B49" t="s">
        <v>144</v>
      </c>
      <c r="C49" s="34" t="s">
        <v>66</v>
      </c>
      <c r="D49" s="36">
        <v>3840</v>
      </c>
      <c r="E49" s="47">
        <v>46732.800000000003</v>
      </c>
      <c r="F49" s="47"/>
      <c r="G49" s="47">
        <v>46732.800000000003</v>
      </c>
      <c r="H49" s="47">
        <f>N49/Nastavenia!$B$2</f>
        <v>0</v>
      </c>
      <c r="I49" s="47">
        <f>O49/Nastavenia!$B$2</f>
        <v>0</v>
      </c>
      <c r="J49" s="47">
        <f t="shared" si="1"/>
        <v>46732.800000000003</v>
      </c>
      <c r="K49" t="s">
        <v>145</v>
      </c>
      <c r="L49" s="34"/>
      <c r="M49" t="s">
        <v>146</v>
      </c>
      <c r="N49" s="48"/>
      <c r="O49" s="48"/>
    </row>
    <row r="50" spans="1:15" x14ac:dyDescent="0.2">
      <c r="A50" t="s">
        <v>110</v>
      </c>
      <c r="B50" t="s">
        <v>144</v>
      </c>
      <c r="C50" s="34" t="s">
        <v>74</v>
      </c>
      <c r="D50" s="36">
        <v>1920</v>
      </c>
      <c r="E50" s="47">
        <v>23500.799999999999</v>
      </c>
      <c r="F50" s="47"/>
      <c r="G50" s="47">
        <v>23500.799999999999</v>
      </c>
      <c r="H50" s="47">
        <f>N50/Nastavenia!$B$2</f>
        <v>0</v>
      </c>
      <c r="I50" s="47">
        <f>O50/Nastavenia!$B$2</f>
        <v>0</v>
      </c>
      <c r="J50" s="47">
        <f t="shared" si="1"/>
        <v>23500.799999999999</v>
      </c>
      <c r="K50" t="s">
        <v>145</v>
      </c>
      <c r="L50" s="34"/>
      <c r="M50" t="s">
        <v>146</v>
      </c>
      <c r="N50" s="48"/>
      <c r="O50" s="48"/>
    </row>
    <row r="51" spans="1:15" x14ac:dyDescent="0.2">
      <c r="A51" t="s">
        <v>110</v>
      </c>
      <c r="B51" t="s">
        <v>144</v>
      </c>
      <c r="C51" s="34" t="s">
        <v>75</v>
      </c>
      <c r="D51" s="36">
        <v>1920</v>
      </c>
      <c r="E51" s="47">
        <v>23500.799999999999</v>
      </c>
      <c r="F51" s="47"/>
      <c r="G51" s="47">
        <v>23500.799999999999</v>
      </c>
      <c r="H51" s="47">
        <f>N51/Nastavenia!$B$2</f>
        <v>0</v>
      </c>
      <c r="I51" s="47">
        <f>O51/Nastavenia!$B$2</f>
        <v>0</v>
      </c>
      <c r="J51" s="47">
        <f t="shared" si="1"/>
        <v>23500.799999999999</v>
      </c>
      <c r="K51" t="s">
        <v>145</v>
      </c>
      <c r="L51" s="34"/>
      <c r="M51" t="s">
        <v>146</v>
      </c>
      <c r="N51" s="48"/>
      <c r="O51" s="48"/>
    </row>
    <row r="52" spans="1:15" ht="27.75" x14ac:dyDescent="0.2">
      <c r="A52" t="s">
        <v>110</v>
      </c>
      <c r="B52" t="s">
        <v>144</v>
      </c>
      <c r="C52" s="34" t="s">
        <v>72</v>
      </c>
      <c r="D52" s="36">
        <v>1440</v>
      </c>
      <c r="E52" s="47">
        <v>17625.599999999999</v>
      </c>
      <c r="F52" s="47"/>
      <c r="G52" s="47">
        <v>17625.599999999999</v>
      </c>
      <c r="H52" s="47">
        <f>N52/Nastavenia!$B$2</f>
        <v>0</v>
      </c>
      <c r="I52" s="47">
        <f>O52/Nastavenia!$B$2</f>
        <v>0</v>
      </c>
      <c r="J52" s="47">
        <f t="shared" si="1"/>
        <v>17625.599999999999</v>
      </c>
      <c r="K52" t="s">
        <v>145</v>
      </c>
      <c r="L52" s="34"/>
      <c r="M52" t="s">
        <v>146</v>
      </c>
      <c r="N52" s="48"/>
      <c r="O52" s="48"/>
    </row>
    <row r="53" spans="1:15" ht="27.75" x14ac:dyDescent="0.2">
      <c r="A53" t="s">
        <v>110</v>
      </c>
      <c r="B53" t="s">
        <v>144</v>
      </c>
      <c r="C53" s="34" t="s">
        <v>73</v>
      </c>
      <c r="D53" s="36">
        <v>1440</v>
      </c>
      <c r="E53" s="47">
        <v>17625.599999999999</v>
      </c>
      <c r="F53" s="47"/>
      <c r="G53" s="47">
        <v>17625.599999999999</v>
      </c>
      <c r="H53" s="47">
        <f>N53/Nastavenia!$B$2</f>
        <v>0</v>
      </c>
      <c r="I53" s="47">
        <f>O53/Nastavenia!$B$2</f>
        <v>0</v>
      </c>
      <c r="J53" s="47">
        <f t="shared" si="1"/>
        <v>17625.599999999999</v>
      </c>
      <c r="K53" t="s">
        <v>145</v>
      </c>
      <c r="L53" s="34"/>
      <c r="M53" t="s">
        <v>146</v>
      </c>
      <c r="N53" s="48"/>
      <c r="O53" s="48"/>
    </row>
    <row r="54" spans="1:15" ht="27.75" x14ac:dyDescent="0.2">
      <c r="A54" t="s">
        <v>110</v>
      </c>
      <c r="B54" t="s">
        <v>144</v>
      </c>
      <c r="C54" s="34" t="s">
        <v>76</v>
      </c>
      <c r="D54" s="36">
        <v>960</v>
      </c>
      <c r="E54" s="47">
        <v>11750.4</v>
      </c>
      <c r="F54" s="47"/>
      <c r="G54" s="47">
        <v>11750.4</v>
      </c>
      <c r="H54" s="47">
        <f>N54/Nastavenia!$B$2</f>
        <v>0</v>
      </c>
      <c r="I54" s="47">
        <f>O54/Nastavenia!$B$2</f>
        <v>0</v>
      </c>
      <c r="J54" s="47">
        <f t="shared" si="1"/>
        <v>11750.4</v>
      </c>
      <c r="K54" t="s">
        <v>145</v>
      </c>
      <c r="L54" s="34"/>
      <c r="M54" t="s">
        <v>146</v>
      </c>
      <c r="N54" s="48"/>
      <c r="O54" s="48"/>
    </row>
    <row r="55" spans="1:15" x14ac:dyDescent="0.2">
      <c r="A55" t="s">
        <v>110</v>
      </c>
      <c r="B55" t="s">
        <v>144</v>
      </c>
      <c r="C55" s="34" t="s">
        <v>70</v>
      </c>
      <c r="D55" s="36">
        <v>320</v>
      </c>
      <c r="E55" s="47">
        <v>3916.8</v>
      </c>
      <c r="F55" s="47"/>
      <c r="G55" s="47">
        <v>3916.8</v>
      </c>
      <c r="H55" s="47">
        <f>N55/Nastavenia!$B$2</f>
        <v>0</v>
      </c>
      <c r="I55" s="47">
        <f>O55/Nastavenia!$B$2</f>
        <v>0</v>
      </c>
      <c r="J55" s="47">
        <f t="shared" si="1"/>
        <v>3916.8</v>
      </c>
      <c r="K55" t="s">
        <v>145</v>
      </c>
      <c r="L55" s="34"/>
      <c r="M55" t="s">
        <v>146</v>
      </c>
      <c r="N55" s="48"/>
      <c r="O55" s="48"/>
    </row>
    <row r="56" spans="1:15" ht="27.75" x14ac:dyDescent="0.2">
      <c r="A56" t="s">
        <v>110</v>
      </c>
      <c r="B56" t="s">
        <v>144</v>
      </c>
      <c r="C56" s="34" t="s">
        <v>71</v>
      </c>
      <c r="D56" s="36">
        <v>320</v>
      </c>
      <c r="E56" s="47">
        <v>3916.8</v>
      </c>
      <c r="F56" s="47"/>
      <c r="G56" s="47">
        <v>3916.8</v>
      </c>
      <c r="H56" s="47">
        <f>N56/Nastavenia!$B$2</f>
        <v>0</v>
      </c>
      <c r="I56" s="47">
        <f>O56/Nastavenia!$B$2</f>
        <v>0</v>
      </c>
      <c r="J56" s="47">
        <f t="shared" si="1"/>
        <v>3916.8</v>
      </c>
      <c r="K56" t="s">
        <v>145</v>
      </c>
      <c r="L56" s="34"/>
      <c r="M56" t="s">
        <v>146</v>
      </c>
      <c r="N56" s="48"/>
      <c r="O56" s="48"/>
    </row>
    <row r="57" spans="1:15" x14ac:dyDescent="0.2">
      <c r="A57" t="s">
        <v>110</v>
      </c>
      <c r="B57" t="s">
        <v>144</v>
      </c>
      <c r="C57" s="34" t="s">
        <v>68</v>
      </c>
      <c r="D57" s="36">
        <v>320</v>
      </c>
      <c r="E57" s="47">
        <v>3916.8</v>
      </c>
      <c r="F57" s="47"/>
      <c r="G57" s="47">
        <v>3916.8</v>
      </c>
      <c r="H57" s="47">
        <f>N57/Nastavenia!$B$2</f>
        <v>0</v>
      </c>
      <c r="I57" s="47">
        <f>O57/Nastavenia!$B$2</f>
        <v>0</v>
      </c>
      <c r="J57" s="47">
        <f t="shared" si="1"/>
        <v>3916.8</v>
      </c>
      <c r="K57" t="s">
        <v>145</v>
      </c>
      <c r="L57" s="34"/>
      <c r="M57" t="s">
        <v>146</v>
      </c>
      <c r="N57" s="48"/>
      <c r="O57" s="48"/>
    </row>
    <row r="58" spans="1:15" x14ac:dyDescent="0.2">
      <c r="A58" t="s">
        <v>110</v>
      </c>
      <c r="B58" t="s">
        <v>144</v>
      </c>
      <c r="C58" s="34" t="s">
        <v>67</v>
      </c>
      <c r="D58" s="36">
        <v>320</v>
      </c>
      <c r="E58" s="47">
        <v>3916.8</v>
      </c>
      <c r="F58" s="47"/>
      <c r="G58" s="47">
        <v>3916.8</v>
      </c>
      <c r="H58" s="47">
        <f>N58/Nastavenia!$B$2</f>
        <v>0</v>
      </c>
      <c r="I58" s="47">
        <f>O58/Nastavenia!$B$2</f>
        <v>0</v>
      </c>
      <c r="J58" s="47">
        <f t="shared" si="1"/>
        <v>3916.8</v>
      </c>
      <c r="K58" t="s">
        <v>145</v>
      </c>
      <c r="L58" s="34"/>
      <c r="M58" t="s">
        <v>146</v>
      </c>
      <c r="N58" s="48"/>
      <c r="O58" s="48"/>
    </row>
    <row r="59" spans="1:15" x14ac:dyDescent="0.2">
      <c r="A59" t="s">
        <v>110</v>
      </c>
      <c r="B59" t="s">
        <v>144</v>
      </c>
      <c r="C59" s="34" t="s">
        <v>69</v>
      </c>
      <c r="D59" s="36">
        <v>320</v>
      </c>
      <c r="E59" s="47">
        <v>3916.8</v>
      </c>
      <c r="F59" s="47"/>
      <c r="G59" s="47">
        <v>3916.8</v>
      </c>
      <c r="H59" s="47">
        <f>N59/Nastavenia!$B$2</f>
        <v>0</v>
      </c>
      <c r="I59" s="47">
        <f>O59/Nastavenia!$B$2</f>
        <v>0</v>
      </c>
      <c r="J59" s="47">
        <f t="shared" si="1"/>
        <v>3916.8</v>
      </c>
      <c r="K59" t="s">
        <v>145</v>
      </c>
      <c r="L59" s="34"/>
      <c r="M59" t="s">
        <v>146</v>
      </c>
      <c r="N59" s="48"/>
      <c r="O59" s="48"/>
    </row>
  </sheetData>
  <mergeCells count="2">
    <mergeCell ref="A1:M1"/>
    <mergeCell ref="A2:M2"/>
  </mergeCells>
  <conditionalFormatting sqref="J7:J59">
    <cfRule type="dataBar" priority="1">
      <dataBar>
        <cfvo type="min"/>
        <cfvo type="max"/>
        <color rgb="FF63C384"/>
      </dataBar>
    </cfRule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{087F0385-CB25-80DE-3245-0B72061B12CD}</x14:id>
        </ext>
      </extLst>
    </cfRule>
  </conditionalFormatting>
  <conditionalFormatting sqref="K7:K59">
    <cfRule type="expression" dxfId="5" priority="2">
      <formula>ISNUMBER(SEARCH("predchádzajúcom",K7))</formula>
    </cfRule>
    <cfRule type="expression" dxfId="4" priority="3">
      <formula>ISNUMBER(SEARCH("Nová",K7))</formula>
    </cfRule>
    <cfRule type="expression" dxfId="3" priority="4">
      <formula>ISNUMBER(SEARCH("TUC",K7))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87F0385-CB25-80DE-3245-0B72061B12CD}">
            <x14:dataBar>
              <x14:cfvo type="min"/>
              <x14:cfvo type="max"/>
              <x14:negativeFillColor auto="1"/>
              <x14:axisColor auto="1"/>
            </x14:dataBar>
          </x14:cfRule>
          <xm:sqref>J7:J59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8"/>
  <sheetViews>
    <sheetView workbookViewId="0"/>
  </sheetViews>
  <sheetFormatPr defaultRowHeight="15" x14ac:dyDescent="0.2"/>
  <cols>
    <col min="1" max="1" width="16.0078125" customWidth="1"/>
    <col min="2" max="2" width="9.953125" customWidth="1"/>
    <col min="3" max="3" width="46.00390625" customWidth="1"/>
    <col min="4" max="5" width="9.953125" customWidth="1"/>
    <col min="6" max="6" width="13.046875" customWidth="1"/>
    <col min="7" max="7" width="16.0078125" customWidth="1"/>
    <col min="8" max="8" width="16.94921875" customWidth="1"/>
    <col min="9" max="12" width="18.0234375" customWidth="1"/>
    <col min="13" max="13" width="16.0078125" customWidth="1"/>
    <col min="14" max="14" width="32.015625" customWidth="1"/>
    <col min="15" max="15" width="36.05078125" customWidth="1"/>
    <col min="16" max="16" width="13.046875" customWidth="1"/>
    <col min="17" max="17" width="13.98828125" customWidth="1"/>
    <col min="18" max="19" width="4.03515625" customWidth="1"/>
  </cols>
  <sheetData>
    <row r="1" spans="1:19" ht="135" x14ac:dyDescent="0.2">
      <c r="A1" s="44" t="s">
        <v>106</v>
      </c>
      <c r="B1" s="44" t="s">
        <v>116</v>
      </c>
      <c r="C1" s="44" t="s">
        <v>107</v>
      </c>
      <c r="D1" s="44" t="s">
        <v>147</v>
      </c>
      <c r="E1" s="44" t="s">
        <v>128</v>
      </c>
      <c r="F1" s="44" t="s">
        <v>148</v>
      </c>
      <c r="G1" s="44" t="s">
        <v>129</v>
      </c>
      <c r="H1" s="44" t="s">
        <v>98</v>
      </c>
      <c r="I1" s="44" t="s">
        <v>99</v>
      </c>
      <c r="J1" s="44" t="s">
        <v>130</v>
      </c>
      <c r="K1" s="44" t="s">
        <v>100</v>
      </c>
      <c r="L1" s="44" t="s">
        <v>119</v>
      </c>
      <c r="M1" s="44" t="s">
        <v>149</v>
      </c>
      <c r="N1" s="44" t="s">
        <v>131</v>
      </c>
      <c r="O1" s="44" t="s">
        <v>109</v>
      </c>
      <c r="P1" s="44" t="s">
        <v>150</v>
      </c>
      <c r="Q1" s="44" t="s">
        <v>132</v>
      </c>
      <c r="R1" s="44" t="s">
        <v>133</v>
      </c>
      <c r="S1" s="44" t="s">
        <v>134</v>
      </c>
    </row>
    <row r="2" spans="1:19" x14ac:dyDescent="0.2">
      <c r="A2" t="s">
        <v>110</v>
      </c>
      <c r="B2" t="s">
        <v>135</v>
      </c>
      <c r="C2" s="34" t="s">
        <v>12</v>
      </c>
      <c r="D2" t="s">
        <v>13</v>
      </c>
      <c r="E2" s="36">
        <v>3840</v>
      </c>
      <c r="F2" s="47">
        <v>15.82</v>
      </c>
      <c r="G2" s="47">
        <v>60748.800000000003</v>
      </c>
      <c r="H2" s="47">
        <v>30152.92</v>
      </c>
      <c r="I2" s="47">
        <v>30595.880000000005</v>
      </c>
      <c r="J2" s="47">
        <f>R2/Nastavenia!$B$2</f>
        <v>60748.800000000003</v>
      </c>
      <c r="K2" s="47">
        <f>S2/Nastavenia!$B$2</f>
        <v>0</v>
      </c>
      <c r="L2" s="47">
        <f t="shared" ref="L2:L33" si="0">IF(B2="ČR",K2,I2)</f>
        <v>0</v>
      </c>
      <c r="M2" t="str">
        <f t="shared" ref="M2:M33" si="1">IF(H2&gt;0,"áno","nie")</f>
        <v>áno</v>
      </c>
      <c r="N2" t="str">
        <f t="shared" ref="N2:N33" si="2">IF(L2&lt;=0,"Bez voľného čerpania",IF(AND(H2&gt;0,L2&gt;0),"Zostatok po predchádzajúcom zamestnancovi",IF(AND(J2&gt;0,L2&gt;0),"Čiastočne naplánované - zostáva doobsadiť",IF(B2="TUC/SR","TUC/SR - celé overiť/doplniť čerpanie","Nová/neobsadená pozícia"))))</f>
        <v>Bez voľného čerpania</v>
      </c>
      <c r="O2" s="34" t="s">
        <v>15</v>
      </c>
      <c r="P2" s="37">
        <v>2</v>
      </c>
      <c r="Q2" t="s">
        <v>137</v>
      </c>
      <c r="R2" s="48">
        <v>1397222.4000000001</v>
      </c>
      <c r="S2" s="48">
        <v>0</v>
      </c>
    </row>
    <row r="3" spans="1:19" x14ac:dyDescent="0.2">
      <c r="A3" t="s">
        <v>110</v>
      </c>
      <c r="B3" t="s">
        <v>135</v>
      </c>
      <c r="C3" s="34" t="s">
        <v>16</v>
      </c>
      <c r="D3" t="s">
        <v>13</v>
      </c>
      <c r="E3" s="36">
        <v>320</v>
      </c>
      <c r="F3" s="47">
        <v>18.010000000000002</v>
      </c>
      <c r="G3" s="47">
        <v>5763.2</v>
      </c>
      <c r="H3" s="47">
        <v>0</v>
      </c>
      <c r="I3" s="47">
        <v>5763.2</v>
      </c>
      <c r="J3" s="47">
        <f>R3/Nastavenia!$B$2</f>
        <v>0</v>
      </c>
      <c r="K3" s="47">
        <f>S3/Nastavenia!$B$2</f>
        <v>5763.2</v>
      </c>
      <c r="L3" s="47">
        <f t="shared" si="0"/>
        <v>5763.2</v>
      </c>
      <c r="M3" t="str">
        <f t="shared" si="1"/>
        <v>nie</v>
      </c>
      <c r="N3" t="str">
        <f t="shared" si="2"/>
        <v>Nová/neobsadená pozícia</v>
      </c>
      <c r="O3" s="34" t="s">
        <v>17</v>
      </c>
      <c r="P3" s="37">
        <v>3</v>
      </c>
      <c r="Q3" t="s">
        <v>137</v>
      </c>
      <c r="R3" s="48">
        <v>0</v>
      </c>
      <c r="S3" s="48">
        <v>132553.60000000001</v>
      </c>
    </row>
    <row r="4" spans="1:19" ht="27.75" x14ac:dyDescent="0.2">
      <c r="A4" t="s">
        <v>110</v>
      </c>
      <c r="B4" t="s">
        <v>135</v>
      </c>
      <c r="C4" s="34" t="s">
        <v>18</v>
      </c>
      <c r="D4" t="s">
        <v>13</v>
      </c>
      <c r="E4" s="36">
        <v>320</v>
      </c>
      <c r="F4" s="47">
        <v>18.010000000000002</v>
      </c>
      <c r="G4" s="47">
        <v>5763.2</v>
      </c>
      <c r="H4" s="47">
        <v>0</v>
      </c>
      <c r="I4" s="47">
        <v>5763.2</v>
      </c>
      <c r="J4" s="47">
        <f>R4/Nastavenia!$B$2</f>
        <v>0</v>
      </c>
      <c r="K4" s="47">
        <f>S4/Nastavenia!$B$2</f>
        <v>5763.2</v>
      </c>
      <c r="L4" s="47">
        <f t="shared" si="0"/>
        <v>5763.2</v>
      </c>
      <c r="M4" t="str">
        <f t="shared" si="1"/>
        <v>nie</v>
      </c>
      <c r="N4" t="str">
        <f t="shared" si="2"/>
        <v>Nová/neobsadená pozícia</v>
      </c>
      <c r="O4" s="34" t="s">
        <v>17</v>
      </c>
      <c r="P4" s="37">
        <v>4</v>
      </c>
      <c r="Q4" t="s">
        <v>137</v>
      </c>
      <c r="R4" s="48">
        <v>0</v>
      </c>
      <c r="S4" s="48">
        <v>132553.60000000001</v>
      </c>
    </row>
    <row r="5" spans="1:19" ht="27.75" x14ac:dyDescent="0.2">
      <c r="A5" t="s">
        <v>110</v>
      </c>
      <c r="B5" t="s">
        <v>135</v>
      </c>
      <c r="C5" s="34" t="s">
        <v>19</v>
      </c>
      <c r="D5" t="s">
        <v>13</v>
      </c>
      <c r="E5" s="36">
        <v>320</v>
      </c>
      <c r="F5" s="47">
        <v>18.010000000000002</v>
      </c>
      <c r="G5" s="47">
        <v>5763.2</v>
      </c>
      <c r="H5" s="47">
        <v>0</v>
      </c>
      <c r="I5" s="47">
        <v>5763.2</v>
      </c>
      <c r="J5" s="47">
        <f>R5/Nastavenia!$B$2</f>
        <v>0</v>
      </c>
      <c r="K5" s="47">
        <f>S5/Nastavenia!$B$2</f>
        <v>5763.2</v>
      </c>
      <c r="L5" s="47">
        <f t="shared" si="0"/>
        <v>5763.2</v>
      </c>
      <c r="M5" t="str">
        <f t="shared" si="1"/>
        <v>nie</v>
      </c>
      <c r="N5" t="str">
        <f t="shared" si="2"/>
        <v>Nová/neobsadená pozícia</v>
      </c>
      <c r="O5" s="34" t="s">
        <v>17</v>
      </c>
      <c r="P5" s="37">
        <v>5</v>
      </c>
      <c r="Q5" t="s">
        <v>137</v>
      </c>
      <c r="R5" s="48">
        <v>0</v>
      </c>
      <c r="S5" s="48">
        <v>132553.60000000001</v>
      </c>
    </row>
    <row r="6" spans="1:19" ht="27.75" x14ac:dyDescent="0.2">
      <c r="A6" t="s">
        <v>110</v>
      </c>
      <c r="B6" t="s">
        <v>135</v>
      </c>
      <c r="C6" s="34" t="s">
        <v>20</v>
      </c>
      <c r="D6" t="s">
        <v>13</v>
      </c>
      <c r="E6" s="36">
        <v>320</v>
      </c>
      <c r="F6" s="47">
        <v>18.010000000000002</v>
      </c>
      <c r="G6" s="47">
        <v>5763.2</v>
      </c>
      <c r="H6" s="47">
        <v>0</v>
      </c>
      <c r="I6" s="47">
        <v>5763.2</v>
      </c>
      <c r="J6" s="47">
        <f>R6/Nastavenia!$B$2</f>
        <v>0</v>
      </c>
      <c r="K6" s="47">
        <f>S6/Nastavenia!$B$2</f>
        <v>5763.2</v>
      </c>
      <c r="L6" s="47">
        <f t="shared" si="0"/>
        <v>5763.2</v>
      </c>
      <c r="M6" t="str">
        <f t="shared" si="1"/>
        <v>nie</v>
      </c>
      <c r="N6" t="str">
        <f t="shared" si="2"/>
        <v>Nová/neobsadená pozícia</v>
      </c>
      <c r="O6" s="34" t="s">
        <v>17</v>
      </c>
      <c r="P6" s="37">
        <v>6</v>
      </c>
      <c r="Q6" t="s">
        <v>137</v>
      </c>
      <c r="R6" s="48">
        <v>0</v>
      </c>
      <c r="S6" s="48">
        <v>132553.60000000001</v>
      </c>
    </row>
    <row r="7" spans="1:19" ht="27.75" x14ac:dyDescent="0.2">
      <c r="A7" t="s">
        <v>110</v>
      </c>
      <c r="B7" t="s">
        <v>135</v>
      </c>
      <c r="C7" s="34" t="s">
        <v>21</v>
      </c>
      <c r="D7" t="s">
        <v>13</v>
      </c>
      <c r="E7" s="36">
        <v>320</v>
      </c>
      <c r="F7" s="47">
        <v>18.010000000000002</v>
      </c>
      <c r="G7" s="47">
        <v>5763.2</v>
      </c>
      <c r="H7" s="47">
        <v>0</v>
      </c>
      <c r="I7" s="47">
        <v>5763.2</v>
      </c>
      <c r="J7" s="47">
        <f>R7/Nastavenia!$B$2</f>
        <v>0</v>
      </c>
      <c r="K7" s="47">
        <f>S7/Nastavenia!$B$2</f>
        <v>5763.2</v>
      </c>
      <c r="L7" s="47">
        <f t="shared" si="0"/>
        <v>5763.2</v>
      </c>
      <c r="M7" t="str">
        <f t="shared" si="1"/>
        <v>nie</v>
      </c>
      <c r="N7" t="str">
        <f t="shared" si="2"/>
        <v>Nová/neobsadená pozícia</v>
      </c>
      <c r="O7" s="34" t="s">
        <v>17</v>
      </c>
      <c r="P7" s="37">
        <v>7</v>
      </c>
      <c r="Q7" t="s">
        <v>137</v>
      </c>
      <c r="R7" s="48">
        <v>0</v>
      </c>
      <c r="S7" s="48">
        <v>132553.60000000001</v>
      </c>
    </row>
    <row r="8" spans="1:19" ht="27.75" x14ac:dyDescent="0.2">
      <c r="A8" t="s">
        <v>110</v>
      </c>
      <c r="B8" t="s">
        <v>135</v>
      </c>
      <c r="C8" s="34" t="s">
        <v>22</v>
      </c>
      <c r="D8" t="s">
        <v>13</v>
      </c>
      <c r="E8" s="36">
        <v>1440</v>
      </c>
      <c r="F8" s="47">
        <v>18.010000000000002</v>
      </c>
      <c r="G8" s="47">
        <v>25934.400000000001</v>
      </c>
      <c r="H8" s="47">
        <v>0</v>
      </c>
      <c r="I8" s="47">
        <v>25934.400000000001</v>
      </c>
      <c r="J8" s="47">
        <f>R8/Nastavenia!$B$2</f>
        <v>0</v>
      </c>
      <c r="K8" s="47">
        <f>S8/Nastavenia!$B$2</f>
        <v>25934.400000000001</v>
      </c>
      <c r="L8" s="47">
        <f t="shared" si="0"/>
        <v>25934.400000000001</v>
      </c>
      <c r="M8" t="str">
        <f t="shared" si="1"/>
        <v>nie</v>
      </c>
      <c r="N8" t="str">
        <f t="shared" si="2"/>
        <v>Nová/neobsadená pozícia</v>
      </c>
      <c r="O8" s="34" t="s">
        <v>24</v>
      </c>
      <c r="P8" s="37">
        <v>8</v>
      </c>
      <c r="Q8" t="s">
        <v>137</v>
      </c>
      <c r="R8" s="48">
        <v>0</v>
      </c>
      <c r="S8" s="48">
        <v>596491.20000000007</v>
      </c>
    </row>
    <row r="9" spans="1:19" ht="27.75" x14ac:dyDescent="0.2">
      <c r="A9" t="s">
        <v>110</v>
      </c>
      <c r="B9" t="s">
        <v>135</v>
      </c>
      <c r="C9" s="34" t="s">
        <v>25</v>
      </c>
      <c r="D9" t="s">
        <v>13</v>
      </c>
      <c r="E9" s="36">
        <v>1440</v>
      </c>
      <c r="F9" s="47">
        <v>18.010000000000002</v>
      </c>
      <c r="G9" s="47">
        <v>25934.400000000001</v>
      </c>
      <c r="H9" s="47">
        <v>0</v>
      </c>
      <c r="I9" s="47">
        <v>25934.400000000001</v>
      </c>
      <c r="J9" s="47">
        <f>R9/Nastavenia!$B$2</f>
        <v>0</v>
      </c>
      <c r="K9" s="47">
        <f>S9/Nastavenia!$B$2</f>
        <v>25934.400000000001</v>
      </c>
      <c r="L9" s="47">
        <f t="shared" si="0"/>
        <v>25934.400000000001</v>
      </c>
      <c r="M9" t="str">
        <f t="shared" si="1"/>
        <v>nie</v>
      </c>
      <c r="N9" t="str">
        <f t="shared" si="2"/>
        <v>Nová/neobsadená pozícia</v>
      </c>
      <c r="O9" s="34" t="s">
        <v>24</v>
      </c>
      <c r="P9" s="37">
        <v>9</v>
      </c>
      <c r="Q9" t="s">
        <v>137</v>
      </c>
      <c r="R9" s="48">
        <v>0</v>
      </c>
      <c r="S9" s="48">
        <v>596491.20000000007</v>
      </c>
    </row>
    <row r="10" spans="1:19" ht="27.75" x14ac:dyDescent="0.2">
      <c r="A10" t="s">
        <v>110</v>
      </c>
      <c r="B10" t="s">
        <v>135</v>
      </c>
      <c r="C10" s="34" t="s">
        <v>26</v>
      </c>
      <c r="D10" t="s">
        <v>13</v>
      </c>
      <c r="E10" s="36">
        <v>1440</v>
      </c>
      <c r="F10" s="47">
        <v>18.010000000000002</v>
      </c>
      <c r="G10" s="47">
        <v>25934.400000000001</v>
      </c>
      <c r="H10" s="47">
        <v>0</v>
      </c>
      <c r="I10" s="47">
        <v>25934.400000000001</v>
      </c>
      <c r="J10" s="47">
        <f>R10/Nastavenia!$B$2</f>
        <v>0</v>
      </c>
      <c r="K10" s="47">
        <f>S10/Nastavenia!$B$2</f>
        <v>25934.400000000001</v>
      </c>
      <c r="L10" s="47">
        <f t="shared" si="0"/>
        <v>25934.400000000001</v>
      </c>
      <c r="M10" t="str">
        <f t="shared" si="1"/>
        <v>nie</v>
      </c>
      <c r="N10" t="str">
        <f t="shared" si="2"/>
        <v>Nová/neobsadená pozícia</v>
      </c>
      <c r="O10" s="34" t="s">
        <v>24</v>
      </c>
      <c r="P10" s="37">
        <v>10</v>
      </c>
      <c r="Q10" t="s">
        <v>137</v>
      </c>
      <c r="R10" s="48">
        <v>0</v>
      </c>
      <c r="S10" s="48">
        <v>596491.20000000007</v>
      </c>
    </row>
    <row r="11" spans="1:19" x14ac:dyDescent="0.2">
      <c r="A11" t="s">
        <v>110</v>
      </c>
      <c r="B11" t="s">
        <v>135</v>
      </c>
      <c r="C11" s="34" t="s">
        <v>27</v>
      </c>
      <c r="D11" t="s">
        <v>13</v>
      </c>
      <c r="E11" s="36">
        <v>1920</v>
      </c>
      <c r="F11" s="47">
        <v>18.010000000000002</v>
      </c>
      <c r="G11" s="47">
        <v>34579.199999999997</v>
      </c>
      <c r="H11" s="47">
        <v>8932.9599999999991</v>
      </c>
      <c r="I11" s="47">
        <v>25646.239999999998</v>
      </c>
      <c r="J11" s="47">
        <f>R11/Nastavenia!$B$2</f>
        <v>28695.652173913044</v>
      </c>
      <c r="K11" s="47">
        <f>S11/Nastavenia!$B$2</f>
        <v>5883.5478260869559</v>
      </c>
      <c r="L11" s="47">
        <f t="shared" si="0"/>
        <v>5883.5478260869559</v>
      </c>
      <c r="M11" t="str">
        <f t="shared" si="1"/>
        <v>áno</v>
      </c>
      <c r="N11" t="str">
        <f t="shared" si="2"/>
        <v>Zostatok po predchádzajúcom zamestnancovi</v>
      </c>
      <c r="O11" s="34" t="s">
        <v>29</v>
      </c>
      <c r="P11" s="37">
        <v>11</v>
      </c>
      <c r="Q11" t="s">
        <v>137</v>
      </c>
      <c r="R11" s="48">
        <v>660000</v>
      </c>
      <c r="S11" s="48">
        <v>135321.59999999998</v>
      </c>
    </row>
    <row r="12" spans="1:19" ht="27.75" x14ac:dyDescent="0.2">
      <c r="A12" t="s">
        <v>110</v>
      </c>
      <c r="B12" t="s">
        <v>135</v>
      </c>
      <c r="C12" s="34" t="s">
        <v>30</v>
      </c>
      <c r="D12" t="s">
        <v>13</v>
      </c>
      <c r="E12" s="36">
        <v>1920</v>
      </c>
      <c r="F12" s="47">
        <v>18.010000000000002</v>
      </c>
      <c r="G12" s="47">
        <v>34579.199999999997</v>
      </c>
      <c r="H12" s="47">
        <v>738.41</v>
      </c>
      <c r="I12" s="47">
        <v>33840.789999999994</v>
      </c>
      <c r="J12" s="47">
        <f>R12/Nastavenia!$B$2</f>
        <v>28260.869565217392</v>
      </c>
      <c r="K12" s="47">
        <f>S12/Nastavenia!$B$2</f>
        <v>6318.3304347826079</v>
      </c>
      <c r="L12" s="47">
        <f t="shared" si="0"/>
        <v>6318.3304347826079</v>
      </c>
      <c r="M12" t="str">
        <f t="shared" si="1"/>
        <v>áno</v>
      </c>
      <c r="N12" t="str">
        <f t="shared" si="2"/>
        <v>Zostatok po predchádzajúcom zamestnancovi</v>
      </c>
      <c r="O12" s="34" t="s">
        <v>31</v>
      </c>
      <c r="P12" s="37">
        <v>12</v>
      </c>
      <c r="Q12" t="s">
        <v>137</v>
      </c>
      <c r="R12" s="48">
        <v>650000</v>
      </c>
      <c r="S12" s="48">
        <v>145321.59999999998</v>
      </c>
    </row>
    <row r="13" spans="1:19" ht="27.75" x14ac:dyDescent="0.2">
      <c r="A13" t="s">
        <v>110</v>
      </c>
      <c r="B13" t="s">
        <v>135</v>
      </c>
      <c r="C13" s="34" t="s">
        <v>32</v>
      </c>
      <c r="D13" t="s">
        <v>13</v>
      </c>
      <c r="E13" s="36">
        <v>960</v>
      </c>
      <c r="F13" s="47">
        <v>18.010000000000002</v>
      </c>
      <c r="G13" s="47">
        <v>17289.599999999999</v>
      </c>
      <c r="H13" s="47">
        <v>0</v>
      </c>
      <c r="I13" s="47">
        <v>17289.599999999999</v>
      </c>
      <c r="J13" s="47">
        <f>R13/Nastavenia!$B$2</f>
        <v>0</v>
      </c>
      <c r="K13" s="47">
        <f>S13/Nastavenia!$B$2</f>
        <v>17289.599999999999</v>
      </c>
      <c r="L13" s="47">
        <f t="shared" si="0"/>
        <v>17289.599999999999</v>
      </c>
      <c r="M13" t="str">
        <f t="shared" si="1"/>
        <v>nie</v>
      </c>
      <c r="N13" t="str">
        <f t="shared" si="2"/>
        <v>Nová/neobsadená pozícia</v>
      </c>
      <c r="O13" s="34" t="s">
        <v>24</v>
      </c>
      <c r="P13" s="37">
        <v>13</v>
      </c>
      <c r="Q13" t="s">
        <v>137</v>
      </c>
      <c r="R13" s="48">
        <v>0</v>
      </c>
      <c r="S13" s="48">
        <v>397660.8</v>
      </c>
    </row>
    <row r="14" spans="1:19" x14ac:dyDescent="0.2">
      <c r="A14" t="s">
        <v>138</v>
      </c>
      <c r="B14" t="s">
        <v>135</v>
      </c>
      <c r="C14" s="34" t="s">
        <v>35</v>
      </c>
      <c r="D14" t="s">
        <v>13</v>
      </c>
      <c r="E14" s="36">
        <v>1920</v>
      </c>
      <c r="F14" s="47">
        <v>19.47</v>
      </c>
      <c r="G14" s="47">
        <v>37382.400000000001</v>
      </c>
      <c r="H14" s="47">
        <v>0</v>
      </c>
      <c r="I14" s="47">
        <v>37382.400000000001</v>
      </c>
      <c r="J14" s="47">
        <f>R14/Nastavenia!$B$2</f>
        <v>28608.695652173912</v>
      </c>
      <c r="K14" s="47">
        <f>S14/Nastavenia!$B$2</f>
        <v>8773.7043478260894</v>
      </c>
      <c r="L14" s="47">
        <f t="shared" si="0"/>
        <v>8773.7043478260894</v>
      </c>
      <c r="M14" t="str">
        <f t="shared" si="1"/>
        <v>nie</v>
      </c>
      <c r="N14" t="str">
        <f t="shared" si="2"/>
        <v>Čiastočne naplánované - zostáva doobsadiť</v>
      </c>
      <c r="O14" s="34" t="s">
        <v>36</v>
      </c>
      <c r="P14" s="37">
        <v>17</v>
      </c>
      <c r="Q14" t="s">
        <v>140</v>
      </c>
      <c r="R14" s="48">
        <v>658000</v>
      </c>
      <c r="S14" s="48">
        <v>201795.20000000007</v>
      </c>
    </row>
    <row r="15" spans="1:19" x14ac:dyDescent="0.2">
      <c r="A15" t="s">
        <v>138</v>
      </c>
      <c r="B15" t="s">
        <v>135</v>
      </c>
      <c r="C15" s="34" t="s">
        <v>37</v>
      </c>
      <c r="D15" t="s">
        <v>13</v>
      </c>
      <c r="E15" s="36">
        <v>1920</v>
      </c>
      <c r="F15" s="47">
        <v>19.47</v>
      </c>
      <c r="G15" s="47">
        <v>37382.400000000001</v>
      </c>
      <c r="H15" s="47">
        <v>0</v>
      </c>
      <c r="I15" s="47">
        <v>37382.400000000001</v>
      </c>
      <c r="J15" s="47">
        <f>R15/Nastavenia!$B$2</f>
        <v>0</v>
      </c>
      <c r="K15" s="47">
        <f>S15/Nastavenia!$B$2</f>
        <v>37382.400000000001</v>
      </c>
      <c r="L15" s="47">
        <f t="shared" si="0"/>
        <v>37382.400000000001</v>
      </c>
      <c r="M15" t="str">
        <f t="shared" si="1"/>
        <v>nie</v>
      </c>
      <c r="N15" t="str">
        <f t="shared" si="2"/>
        <v>Nová/neobsadená pozícia</v>
      </c>
      <c r="O15" s="34" t="s">
        <v>24</v>
      </c>
      <c r="P15" s="37">
        <v>18</v>
      </c>
      <c r="Q15" t="s">
        <v>140</v>
      </c>
      <c r="R15" s="48">
        <v>0</v>
      </c>
      <c r="S15" s="48">
        <v>859795.20000000007</v>
      </c>
    </row>
    <row r="16" spans="1:19" ht="27.75" x14ac:dyDescent="0.2">
      <c r="A16" t="s">
        <v>138</v>
      </c>
      <c r="B16" t="s">
        <v>135</v>
      </c>
      <c r="C16" s="34" t="s">
        <v>38</v>
      </c>
      <c r="D16" t="s">
        <v>13</v>
      </c>
      <c r="E16" s="36">
        <v>1920</v>
      </c>
      <c r="F16" s="47">
        <v>18.010000000000002</v>
      </c>
      <c r="G16" s="47">
        <v>34579.199999999997</v>
      </c>
      <c r="H16" s="47">
        <v>0</v>
      </c>
      <c r="I16" s="47">
        <v>34579.199999999997</v>
      </c>
      <c r="J16" s="47">
        <f>R16/Nastavenia!$B$2</f>
        <v>28260.869565217392</v>
      </c>
      <c r="K16" s="47">
        <f>S16/Nastavenia!$B$2</f>
        <v>6318.3304347826079</v>
      </c>
      <c r="L16" s="47">
        <f t="shared" si="0"/>
        <v>6318.3304347826079</v>
      </c>
      <c r="M16" t="str">
        <f t="shared" si="1"/>
        <v>nie</v>
      </c>
      <c r="N16" t="str">
        <f t="shared" si="2"/>
        <v>Čiastočne naplánované - zostáva doobsadiť</v>
      </c>
      <c r="O16" s="34" t="s">
        <v>39</v>
      </c>
      <c r="P16" s="37">
        <v>19</v>
      </c>
      <c r="Q16" t="s">
        <v>140</v>
      </c>
      <c r="R16" s="48">
        <v>650000</v>
      </c>
      <c r="S16" s="48">
        <v>145321.59999999998</v>
      </c>
    </row>
    <row r="17" spans="1:19" x14ac:dyDescent="0.2">
      <c r="A17" t="s">
        <v>138</v>
      </c>
      <c r="B17" t="s">
        <v>135</v>
      </c>
      <c r="C17" s="34" t="s">
        <v>40</v>
      </c>
      <c r="D17" t="s">
        <v>13</v>
      </c>
      <c r="E17" s="36">
        <v>3440</v>
      </c>
      <c r="F17" s="47">
        <v>15.82</v>
      </c>
      <c r="G17" s="47">
        <v>54420.800000000003</v>
      </c>
      <c r="H17" s="47">
        <v>18809.98</v>
      </c>
      <c r="I17" s="47">
        <v>35610.820000000007</v>
      </c>
      <c r="J17" s="47">
        <f>R17/Nastavenia!$B$2</f>
        <v>54420.800000000003</v>
      </c>
      <c r="K17" s="47">
        <f>S17/Nastavenia!$B$2</f>
        <v>0</v>
      </c>
      <c r="L17" s="47">
        <f t="shared" si="0"/>
        <v>0</v>
      </c>
      <c r="M17" t="str">
        <f t="shared" si="1"/>
        <v>áno</v>
      </c>
      <c r="N17" t="str">
        <f t="shared" si="2"/>
        <v>Bez voľného čerpania</v>
      </c>
      <c r="O17" s="34" t="s">
        <v>15</v>
      </c>
      <c r="P17" s="37">
        <v>20</v>
      </c>
      <c r="Q17" t="s">
        <v>140</v>
      </c>
      <c r="R17" s="48">
        <v>1251678.4000000001</v>
      </c>
      <c r="S17" s="48">
        <v>0</v>
      </c>
    </row>
    <row r="18" spans="1:19" x14ac:dyDescent="0.2">
      <c r="A18" t="s">
        <v>138</v>
      </c>
      <c r="B18" t="s">
        <v>135</v>
      </c>
      <c r="C18" s="34" t="s">
        <v>42</v>
      </c>
      <c r="D18" t="s">
        <v>13</v>
      </c>
      <c r="E18" s="36">
        <v>960</v>
      </c>
      <c r="F18" s="47">
        <v>19.47</v>
      </c>
      <c r="G18" s="47">
        <v>18691.2</v>
      </c>
      <c r="H18" s="47">
        <v>0</v>
      </c>
      <c r="I18" s="47">
        <v>18691.2</v>
      </c>
      <c r="J18" s="47">
        <f>R18/Nastavenia!$B$2</f>
        <v>0</v>
      </c>
      <c r="K18" s="47">
        <f>S18/Nastavenia!$B$2</f>
        <v>18691.2</v>
      </c>
      <c r="L18" s="47">
        <f t="shared" si="0"/>
        <v>18691.2</v>
      </c>
      <c r="M18" t="str">
        <f t="shared" si="1"/>
        <v>nie</v>
      </c>
      <c r="N18" t="str">
        <f t="shared" si="2"/>
        <v>Nová/neobsadená pozícia</v>
      </c>
      <c r="O18" s="34" t="s">
        <v>24</v>
      </c>
      <c r="P18" s="37">
        <v>21</v>
      </c>
      <c r="Q18" t="s">
        <v>140</v>
      </c>
      <c r="R18" s="48">
        <v>0</v>
      </c>
      <c r="S18" s="48">
        <v>429897.60000000003</v>
      </c>
    </row>
    <row r="19" spans="1:19" ht="27.75" x14ac:dyDescent="0.2">
      <c r="A19" t="s">
        <v>138</v>
      </c>
      <c r="B19" t="s">
        <v>135</v>
      </c>
      <c r="C19" s="34" t="s">
        <v>43</v>
      </c>
      <c r="D19" t="s">
        <v>13</v>
      </c>
      <c r="E19" s="36">
        <v>3440</v>
      </c>
      <c r="F19" s="47">
        <v>19.47</v>
      </c>
      <c r="G19" s="47">
        <v>66976.800000000003</v>
      </c>
      <c r="H19" s="47">
        <v>0</v>
      </c>
      <c r="I19" s="47">
        <v>66976.800000000003</v>
      </c>
      <c r="J19" s="47">
        <f>R19/Nastavenia!$B$2</f>
        <v>28260.869565217392</v>
      </c>
      <c r="K19" s="47">
        <f>S19/Nastavenia!$B$2</f>
        <v>38715.930434782618</v>
      </c>
      <c r="L19" s="47">
        <f t="shared" si="0"/>
        <v>38715.930434782618</v>
      </c>
      <c r="M19" t="str">
        <f t="shared" si="1"/>
        <v>nie</v>
      </c>
      <c r="N19" t="str">
        <f t="shared" si="2"/>
        <v>Čiastočne naplánované - zostáva doobsadiť</v>
      </c>
      <c r="O19" s="34" t="s">
        <v>44</v>
      </c>
      <c r="P19" s="37">
        <v>22</v>
      </c>
      <c r="Q19" t="s">
        <v>140</v>
      </c>
      <c r="R19" s="48">
        <v>650000</v>
      </c>
      <c r="S19" s="48">
        <v>890466.40000000014</v>
      </c>
    </row>
    <row r="20" spans="1:19" ht="27.75" x14ac:dyDescent="0.2">
      <c r="A20" t="s">
        <v>138</v>
      </c>
      <c r="B20" t="s">
        <v>135</v>
      </c>
      <c r="C20" s="34" t="s">
        <v>45</v>
      </c>
      <c r="D20" t="s">
        <v>13</v>
      </c>
      <c r="E20" s="36">
        <v>1920</v>
      </c>
      <c r="F20" s="47">
        <v>19.47</v>
      </c>
      <c r="G20" s="47">
        <v>37382.400000000001</v>
      </c>
      <c r="H20" s="47">
        <v>0</v>
      </c>
      <c r="I20" s="47">
        <v>37382.400000000001</v>
      </c>
      <c r="J20" s="47">
        <f>R20/Nastavenia!$B$2</f>
        <v>23913.043478260868</v>
      </c>
      <c r="K20" s="47">
        <f>S20/Nastavenia!$B$2</f>
        <v>13469.356521739133</v>
      </c>
      <c r="L20" s="47">
        <f t="shared" si="0"/>
        <v>13469.356521739133</v>
      </c>
      <c r="M20" t="str">
        <f t="shared" si="1"/>
        <v>nie</v>
      </c>
      <c r="N20" t="str">
        <f t="shared" si="2"/>
        <v>Čiastočne naplánované - zostáva doobsadiť</v>
      </c>
      <c r="O20" s="34" t="s">
        <v>46</v>
      </c>
      <c r="P20" s="37">
        <v>23</v>
      </c>
      <c r="Q20" t="s">
        <v>140</v>
      </c>
      <c r="R20" s="48">
        <v>550000</v>
      </c>
      <c r="S20" s="48">
        <v>309795.20000000007</v>
      </c>
    </row>
    <row r="21" spans="1:19" x14ac:dyDescent="0.2">
      <c r="A21" t="s">
        <v>138</v>
      </c>
      <c r="B21" t="s">
        <v>135</v>
      </c>
      <c r="C21" s="34" t="s">
        <v>47</v>
      </c>
      <c r="D21" t="s">
        <v>13</v>
      </c>
      <c r="E21" s="36">
        <v>960</v>
      </c>
      <c r="F21" s="47">
        <v>19.47</v>
      </c>
      <c r="G21" s="47">
        <v>18691.2</v>
      </c>
      <c r="H21" s="47">
        <v>0</v>
      </c>
      <c r="I21" s="47">
        <v>18691.2</v>
      </c>
      <c r="J21" s="47">
        <f>R21/Nastavenia!$B$2</f>
        <v>0</v>
      </c>
      <c r="K21" s="47">
        <f>S21/Nastavenia!$B$2</f>
        <v>18691.2</v>
      </c>
      <c r="L21" s="47">
        <f t="shared" si="0"/>
        <v>18691.2</v>
      </c>
      <c r="M21" t="str">
        <f t="shared" si="1"/>
        <v>nie</v>
      </c>
      <c r="N21" t="str">
        <f t="shared" si="2"/>
        <v>Nová/neobsadená pozícia</v>
      </c>
      <c r="O21" s="34" t="s">
        <v>24</v>
      </c>
      <c r="P21" s="37">
        <v>24</v>
      </c>
      <c r="Q21" t="s">
        <v>140</v>
      </c>
      <c r="R21" s="48">
        <v>0</v>
      </c>
      <c r="S21" s="48">
        <v>429897.60000000003</v>
      </c>
    </row>
    <row r="22" spans="1:19" x14ac:dyDescent="0.2">
      <c r="A22" t="s">
        <v>138</v>
      </c>
      <c r="B22" t="s">
        <v>135</v>
      </c>
      <c r="C22" s="34" t="s">
        <v>48</v>
      </c>
      <c r="D22" t="s">
        <v>13</v>
      </c>
      <c r="E22" s="36">
        <v>960</v>
      </c>
      <c r="F22" s="47">
        <v>19.47</v>
      </c>
      <c r="G22" s="47">
        <v>18691.2</v>
      </c>
      <c r="H22" s="47">
        <v>0</v>
      </c>
      <c r="I22" s="47">
        <v>18691.2</v>
      </c>
      <c r="J22" s="47">
        <f>R22/Nastavenia!$B$2</f>
        <v>0</v>
      </c>
      <c r="K22" s="47">
        <f>S22/Nastavenia!$B$2</f>
        <v>18691.2</v>
      </c>
      <c r="L22" s="47">
        <f t="shared" si="0"/>
        <v>18691.2</v>
      </c>
      <c r="M22" t="str">
        <f t="shared" si="1"/>
        <v>nie</v>
      </c>
      <c r="N22" t="str">
        <f t="shared" si="2"/>
        <v>Nová/neobsadená pozícia</v>
      </c>
      <c r="O22" s="34" t="s">
        <v>24</v>
      </c>
      <c r="P22" s="37">
        <v>25</v>
      </c>
      <c r="Q22" t="s">
        <v>140</v>
      </c>
      <c r="R22" s="48">
        <v>0</v>
      </c>
      <c r="S22" s="48">
        <v>429897.60000000003</v>
      </c>
    </row>
    <row r="23" spans="1:19" x14ac:dyDescent="0.2">
      <c r="A23" t="s">
        <v>138</v>
      </c>
      <c r="B23" t="s">
        <v>135</v>
      </c>
      <c r="C23" s="34" t="s">
        <v>49</v>
      </c>
      <c r="D23" t="s">
        <v>13</v>
      </c>
      <c r="E23" s="36">
        <v>960</v>
      </c>
      <c r="F23" s="47">
        <v>19.47</v>
      </c>
      <c r="G23" s="47">
        <v>18691.2</v>
      </c>
      <c r="H23" s="47">
        <v>0</v>
      </c>
      <c r="I23" s="47">
        <v>18691.2</v>
      </c>
      <c r="J23" s="47">
        <f>R23/Nastavenia!$B$2</f>
        <v>4782.608695652174</v>
      </c>
      <c r="K23" s="47">
        <f>S23/Nastavenia!$B$2</f>
        <v>13908.591304347827</v>
      </c>
      <c r="L23" s="47">
        <f t="shared" si="0"/>
        <v>13908.591304347827</v>
      </c>
      <c r="M23" t="str">
        <f t="shared" si="1"/>
        <v>nie</v>
      </c>
      <c r="N23" t="str">
        <f t="shared" si="2"/>
        <v>Čiastočne naplánované - zostáva doobsadiť</v>
      </c>
      <c r="O23" s="34" t="s">
        <v>50</v>
      </c>
      <c r="P23" s="37">
        <v>26</v>
      </c>
      <c r="Q23" t="s">
        <v>140</v>
      </c>
      <c r="R23" s="48">
        <v>110000</v>
      </c>
      <c r="S23" s="48">
        <v>319897.60000000003</v>
      </c>
    </row>
    <row r="24" spans="1:19" x14ac:dyDescent="0.2">
      <c r="A24" t="s">
        <v>141</v>
      </c>
      <c r="B24" t="s">
        <v>135</v>
      </c>
      <c r="C24" s="34" t="s">
        <v>53</v>
      </c>
      <c r="D24" t="s">
        <v>13</v>
      </c>
      <c r="E24" s="36">
        <v>3840</v>
      </c>
      <c r="F24" s="47">
        <v>15.82</v>
      </c>
      <c r="G24" s="47">
        <v>60748.800000000003</v>
      </c>
      <c r="H24" s="47">
        <v>43442.1</v>
      </c>
      <c r="I24" s="47">
        <v>17306.700000000004</v>
      </c>
      <c r="J24" s="47">
        <f>R24/Nastavenia!$B$2</f>
        <v>60748.800000000003</v>
      </c>
      <c r="K24" s="47">
        <f>S24/Nastavenia!$B$2</f>
        <v>0</v>
      </c>
      <c r="L24" s="47">
        <f t="shared" si="0"/>
        <v>0</v>
      </c>
      <c r="M24" t="str">
        <f t="shared" si="1"/>
        <v>áno</v>
      </c>
      <c r="N24" t="str">
        <f t="shared" si="2"/>
        <v>Bez voľného čerpania</v>
      </c>
      <c r="O24" s="34" t="s">
        <v>15</v>
      </c>
      <c r="P24" s="37">
        <v>30</v>
      </c>
      <c r="Q24" t="s">
        <v>142</v>
      </c>
      <c r="R24" s="48">
        <v>1397222.4000000001</v>
      </c>
      <c r="S24" s="48">
        <v>0</v>
      </c>
    </row>
    <row r="25" spans="1:19" ht="27.75" x14ac:dyDescent="0.2">
      <c r="A25" t="s">
        <v>141</v>
      </c>
      <c r="B25" t="s">
        <v>135</v>
      </c>
      <c r="C25" s="34" t="s">
        <v>54</v>
      </c>
      <c r="D25" t="s">
        <v>13</v>
      </c>
      <c r="E25" s="36">
        <v>1920</v>
      </c>
      <c r="F25" s="47">
        <v>14.43</v>
      </c>
      <c r="G25" s="47">
        <v>27705.599999999999</v>
      </c>
      <c r="H25" s="47">
        <v>18176.03</v>
      </c>
      <c r="I25" s="47">
        <v>9529.57</v>
      </c>
      <c r="J25" s="47">
        <f>R25/Nastavenia!$B$2</f>
        <v>27705.599999999999</v>
      </c>
      <c r="K25" s="47">
        <f>S25/Nastavenia!$B$2</f>
        <v>0</v>
      </c>
      <c r="L25" s="47">
        <f t="shared" si="0"/>
        <v>0</v>
      </c>
      <c r="M25" t="str">
        <f t="shared" si="1"/>
        <v>áno</v>
      </c>
      <c r="N25" t="str">
        <f t="shared" si="2"/>
        <v>Bez voľného čerpania</v>
      </c>
      <c r="O25" s="34" t="s">
        <v>55</v>
      </c>
      <c r="P25" s="37">
        <v>31</v>
      </c>
      <c r="Q25" t="s">
        <v>142</v>
      </c>
      <c r="R25" s="48">
        <v>637228.79999999993</v>
      </c>
      <c r="S25" s="48">
        <v>0</v>
      </c>
    </row>
    <row r="26" spans="1:19" ht="41.25" x14ac:dyDescent="0.2">
      <c r="A26" t="s">
        <v>141</v>
      </c>
      <c r="B26" t="s">
        <v>135</v>
      </c>
      <c r="C26" s="34" t="s">
        <v>56</v>
      </c>
      <c r="D26" t="s">
        <v>13</v>
      </c>
      <c r="E26" s="36">
        <v>1920</v>
      </c>
      <c r="F26" s="47">
        <v>18.010000000000002</v>
      </c>
      <c r="G26" s="47">
        <v>34579.199999999997</v>
      </c>
      <c r="H26" s="47">
        <v>0</v>
      </c>
      <c r="I26" s="47">
        <v>34579.199999999997</v>
      </c>
      <c r="J26" s="47">
        <f>R26/Nastavenia!$B$2</f>
        <v>19565.217391304348</v>
      </c>
      <c r="K26" s="47">
        <f>S26/Nastavenia!$B$2</f>
        <v>15013.982608695651</v>
      </c>
      <c r="L26" s="47">
        <f t="shared" si="0"/>
        <v>15013.982608695651</v>
      </c>
      <c r="M26" t="str">
        <f t="shared" si="1"/>
        <v>nie</v>
      </c>
      <c r="N26" t="str">
        <f t="shared" si="2"/>
        <v>Čiastočne naplánované - zostáva doobsadiť</v>
      </c>
      <c r="O26" s="34" t="s">
        <v>57</v>
      </c>
      <c r="P26" s="37">
        <v>32</v>
      </c>
      <c r="Q26" t="s">
        <v>142</v>
      </c>
      <c r="R26" s="48">
        <v>450000</v>
      </c>
      <c r="S26" s="48">
        <v>345321.6</v>
      </c>
    </row>
    <row r="27" spans="1:19" x14ac:dyDescent="0.2">
      <c r="A27" t="s">
        <v>141</v>
      </c>
      <c r="B27" t="s">
        <v>135</v>
      </c>
      <c r="C27" s="34" t="s">
        <v>58</v>
      </c>
      <c r="D27" t="s">
        <v>13</v>
      </c>
      <c r="E27" s="36">
        <v>960</v>
      </c>
      <c r="F27" s="47">
        <v>18.010000000000002</v>
      </c>
      <c r="G27" s="47">
        <v>17289.599999999999</v>
      </c>
      <c r="H27" s="47">
        <v>0</v>
      </c>
      <c r="I27" s="47">
        <v>17289.599999999999</v>
      </c>
      <c r="J27" s="47">
        <f>R27/Nastavenia!$B$2</f>
        <v>0</v>
      </c>
      <c r="K27" s="47">
        <f>S27/Nastavenia!$B$2</f>
        <v>17289.599999999999</v>
      </c>
      <c r="L27" s="47">
        <f t="shared" si="0"/>
        <v>17289.599999999999</v>
      </c>
      <c r="M27" t="str">
        <f t="shared" si="1"/>
        <v>nie</v>
      </c>
      <c r="N27" t="str">
        <f t="shared" si="2"/>
        <v>Nová/neobsadená pozícia</v>
      </c>
      <c r="O27" s="34" t="s">
        <v>24</v>
      </c>
      <c r="P27" s="37">
        <v>33</v>
      </c>
      <c r="Q27" t="s">
        <v>142</v>
      </c>
      <c r="R27" s="48">
        <v>0</v>
      </c>
      <c r="S27" s="48">
        <v>397660.8</v>
      </c>
    </row>
    <row r="28" spans="1:19" x14ac:dyDescent="0.2">
      <c r="A28" t="s">
        <v>141</v>
      </c>
      <c r="B28" t="s">
        <v>135</v>
      </c>
      <c r="C28" s="34" t="s">
        <v>59</v>
      </c>
      <c r="D28" t="s">
        <v>13</v>
      </c>
      <c r="E28" s="36">
        <v>960</v>
      </c>
      <c r="F28" s="47">
        <v>18.010000000000002</v>
      </c>
      <c r="G28" s="47">
        <v>17289.599999999999</v>
      </c>
      <c r="H28" s="47">
        <v>0</v>
      </c>
      <c r="I28" s="47">
        <v>17289.599999999999</v>
      </c>
      <c r="J28" s="47">
        <f>R28/Nastavenia!$B$2</f>
        <v>0</v>
      </c>
      <c r="K28" s="47">
        <f>S28/Nastavenia!$B$2</f>
        <v>17289.599999999999</v>
      </c>
      <c r="L28" s="47">
        <f t="shared" si="0"/>
        <v>17289.599999999999</v>
      </c>
      <c r="M28" t="str">
        <f t="shared" si="1"/>
        <v>nie</v>
      </c>
      <c r="N28" t="str">
        <f t="shared" si="2"/>
        <v>Nová/neobsadená pozícia</v>
      </c>
      <c r="O28" s="34" t="s">
        <v>24</v>
      </c>
      <c r="P28" s="37">
        <v>34</v>
      </c>
      <c r="Q28" t="s">
        <v>142</v>
      </c>
      <c r="R28" s="48">
        <v>0</v>
      </c>
      <c r="S28" s="48">
        <v>397660.8</v>
      </c>
    </row>
    <row r="29" spans="1:19" x14ac:dyDescent="0.2">
      <c r="A29" t="s">
        <v>141</v>
      </c>
      <c r="B29" t="s">
        <v>135</v>
      </c>
      <c r="C29" s="34" t="s">
        <v>60</v>
      </c>
      <c r="D29" t="s">
        <v>13</v>
      </c>
      <c r="E29" s="36">
        <v>960</v>
      </c>
      <c r="F29" s="47">
        <v>18.010000000000002</v>
      </c>
      <c r="G29" s="47">
        <v>17289.599999999999</v>
      </c>
      <c r="H29" s="47">
        <v>0</v>
      </c>
      <c r="I29" s="47">
        <v>17289.599999999999</v>
      </c>
      <c r="J29" s="47">
        <f>R29/Nastavenia!$B$2</f>
        <v>0</v>
      </c>
      <c r="K29" s="47">
        <f>S29/Nastavenia!$B$2</f>
        <v>17289.599999999999</v>
      </c>
      <c r="L29" s="47">
        <f t="shared" si="0"/>
        <v>17289.599999999999</v>
      </c>
      <c r="M29" t="str">
        <f t="shared" si="1"/>
        <v>nie</v>
      </c>
      <c r="N29" t="str">
        <f t="shared" si="2"/>
        <v>Nová/neobsadená pozícia</v>
      </c>
      <c r="O29" s="34" t="s">
        <v>24</v>
      </c>
      <c r="P29" s="37">
        <v>35</v>
      </c>
      <c r="Q29" t="s">
        <v>142</v>
      </c>
      <c r="R29" s="48">
        <v>0</v>
      </c>
      <c r="S29" s="48">
        <v>397660.8</v>
      </c>
    </row>
    <row r="30" spans="1:19" x14ac:dyDescent="0.2">
      <c r="A30" t="s">
        <v>141</v>
      </c>
      <c r="B30" t="s">
        <v>135</v>
      </c>
      <c r="C30" s="34" t="s">
        <v>61</v>
      </c>
      <c r="D30" t="s">
        <v>13</v>
      </c>
      <c r="E30" s="36">
        <v>960</v>
      </c>
      <c r="F30" s="47">
        <v>18.010000000000002</v>
      </c>
      <c r="G30" s="47">
        <v>17289.599999999999</v>
      </c>
      <c r="H30" s="47">
        <v>0</v>
      </c>
      <c r="I30" s="47">
        <v>17289.599999999999</v>
      </c>
      <c r="J30" s="47">
        <f>R30/Nastavenia!$B$2</f>
        <v>0</v>
      </c>
      <c r="K30" s="47">
        <f>S30/Nastavenia!$B$2</f>
        <v>17289.599999999999</v>
      </c>
      <c r="L30" s="47">
        <f t="shared" si="0"/>
        <v>17289.599999999999</v>
      </c>
      <c r="M30" t="str">
        <f t="shared" si="1"/>
        <v>nie</v>
      </c>
      <c r="N30" t="str">
        <f t="shared" si="2"/>
        <v>Nová/neobsadená pozícia</v>
      </c>
      <c r="O30" s="34" t="s">
        <v>24</v>
      </c>
      <c r="P30" s="37">
        <v>36</v>
      </c>
      <c r="Q30" t="s">
        <v>142</v>
      </c>
      <c r="R30" s="48">
        <v>0</v>
      </c>
      <c r="S30" s="48">
        <v>397660.8</v>
      </c>
    </row>
    <row r="31" spans="1:19" x14ac:dyDescent="0.2">
      <c r="A31" t="s">
        <v>141</v>
      </c>
      <c r="B31" t="s">
        <v>135</v>
      </c>
      <c r="C31" s="34" t="s">
        <v>62</v>
      </c>
      <c r="D31" t="s">
        <v>13</v>
      </c>
      <c r="E31" s="36">
        <v>960</v>
      </c>
      <c r="F31" s="47">
        <v>18.010000000000002</v>
      </c>
      <c r="G31" s="47">
        <v>17289.599999999999</v>
      </c>
      <c r="H31" s="47">
        <v>0</v>
      </c>
      <c r="I31" s="47">
        <v>17289.599999999999</v>
      </c>
      <c r="J31" s="47">
        <f>R31/Nastavenia!$B$2</f>
        <v>0</v>
      </c>
      <c r="K31" s="47">
        <f>S31/Nastavenia!$B$2</f>
        <v>17289.599999999999</v>
      </c>
      <c r="L31" s="47">
        <f t="shared" si="0"/>
        <v>17289.599999999999</v>
      </c>
      <c r="M31" t="str">
        <f t="shared" si="1"/>
        <v>nie</v>
      </c>
      <c r="N31" t="str">
        <f t="shared" si="2"/>
        <v>Nová/neobsadená pozícia</v>
      </c>
      <c r="O31" s="34" t="s">
        <v>24</v>
      </c>
      <c r="P31" s="37">
        <v>37</v>
      </c>
      <c r="Q31" t="s">
        <v>142</v>
      </c>
      <c r="R31" s="48">
        <v>0</v>
      </c>
      <c r="S31" s="48">
        <v>397660.8</v>
      </c>
    </row>
    <row r="32" spans="1:19" x14ac:dyDescent="0.2">
      <c r="A32" t="s">
        <v>141</v>
      </c>
      <c r="B32" t="s">
        <v>135</v>
      </c>
      <c r="C32" s="34" t="s">
        <v>63</v>
      </c>
      <c r="D32" t="s">
        <v>13</v>
      </c>
      <c r="E32" s="36">
        <v>960</v>
      </c>
      <c r="F32" s="47">
        <v>18.010000000000002</v>
      </c>
      <c r="G32" s="47">
        <v>17289.599999999999</v>
      </c>
      <c r="H32" s="47">
        <v>0</v>
      </c>
      <c r="I32" s="47">
        <v>17289.599999999999</v>
      </c>
      <c r="J32" s="47">
        <f>R32/Nastavenia!$B$2</f>
        <v>0</v>
      </c>
      <c r="K32" s="47">
        <f>S32/Nastavenia!$B$2</f>
        <v>17289.599999999999</v>
      </c>
      <c r="L32" s="47">
        <f t="shared" si="0"/>
        <v>17289.599999999999</v>
      </c>
      <c r="M32" t="str">
        <f t="shared" si="1"/>
        <v>nie</v>
      </c>
      <c r="N32" t="str">
        <f t="shared" si="2"/>
        <v>Nová/neobsadená pozícia</v>
      </c>
      <c r="O32" s="34" t="s">
        <v>24</v>
      </c>
      <c r="P32" s="37">
        <v>38</v>
      </c>
      <c r="Q32" t="s">
        <v>142</v>
      </c>
      <c r="R32" s="48">
        <v>0</v>
      </c>
      <c r="S32" s="48">
        <v>397660.8</v>
      </c>
    </row>
    <row r="33" spans="1:19" x14ac:dyDescent="0.2">
      <c r="A33" t="s">
        <v>141</v>
      </c>
      <c r="B33" t="s">
        <v>135</v>
      </c>
      <c r="C33" s="34" t="s">
        <v>64</v>
      </c>
      <c r="D33" t="s">
        <v>13</v>
      </c>
      <c r="E33" s="36">
        <v>960</v>
      </c>
      <c r="F33" s="47">
        <v>18.010000000000002</v>
      </c>
      <c r="G33" s="47">
        <v>17289.599999999999</v>
      </c>
      <c r="H33" s="47">
        <v>0</v>
      </c>
      <c r="I33" s="47">
        <v>17289.599999999999</v>
      </c>
      <c r="J33" s="47">
        <f>R33/Nastavenia!$B$2</f>
        <v>0</v>
      </c>
      <c r="K33" s="47">
        <f>S33/Nastavenia!$B$2</f>
        <v>17289.599999999999</v>
      </c>
      <c r="L33" s="47">
        <f t="shared" si="0"/>
        <v>17289.599999999999</v>
      </c>
      <c r="M33" t="str">
        <f t="shared" si="1"/>
        <v>nie</v>
      </c>
      <c r="N33" t="str">
        <f t="shared" si="2"/>
        <v>Nová/neobsadená pozícia</v>
      </c>
      <c r="O33" s="34" t="s">
        <v>24</v>
      </c>
      <c r="P33" s="37">
        <v>39</v>
      </c>
      <c r="Q33" t="s">
        <v>142</v>
      </c>
      <c r="R33" s="48">
        <v>0</v>
      </c>
      <c r="S33" s="48">
        <v>397660.8</v>
      </c>
    </row>
    <row r="34" spans="1:19" x14ac:dyDescent="0.2">
      <c r="A34" t="s">
        <v>110</v>
      </c>
      <c r="B34" t="s">
        <v>144</v>
      </c>
      <c r="C34" s="34" t="s">
        <v>66</v>
      </c>
      <c r="D34" t="s">
        <v>13</v>
      </c>
      <c r="E34" s="36">
        <v>3840</v>
      </c>
      <c r="F34" s="47">
        <v>12.17</v>
      </c>
      <c r="G34" s="47">
        <v>46732.800000000003</v>
      </c>
      <c r="H34" s="47"/>
      <c r="I34" s="47">
        <v>46732.800000000003</v>
      </c>
      <c r="J34" s="47">
        <f>R34/Nastavenia!$B$2</f>
        <v>0</v>
      </c>
      <c r="K34" s="47">
        <f>S34/Nastavenia!$B$2</f>
        <v>0</v>
      </c>
      <c r="L34" s="47">
        <f t="shared" ref="L34:L58" si="3">IF(B34="ČR",K34,I34)</f>
        <v>46732.800000000003</v>
      </c>
      <c r="M34" t="str">
        <f t="shared" ref="M34:M58" si="4">IF(H34&gt;0,"áno","nie")</f>
        <v>nie</v>
      </c>
      <c r="N34" t="str">
        <f t="shared" ref="N34:N58" si="5">IF(L34&lt;=0,"Bez voľného čerpania",IF(AND(H34&gt;0,L34&gt;0),"Zostatok po predchádzajúcom zamestnancovi",IF(AND(J34&gt;0,L34&gt;0),"Čiastočne naplánované - zostáva doobsadiť",IF(B34="TUC/SR","TUC/SR - celé overiť/doplniť čerpanie","Nová/neobsadená pozícia"))))</f>
        <v>TUC/SR - celé overiť/doplniť čerpanie</v>
      </c>
      <c r="O34" s="34"/>
      <c r="P34" s="37">
        <v>42</v>
      </c>
      <c r="Q34" t="s">
        <v>146</v>
      </c>
      <c r="R34" s="48"/>
      <c r="S34" s="48"/>
    </row>
    <row r="35" spans="1:19" x14ac:dyDescent="0.2">
      <c r="A35" t="s">
        <v>110</v>
      </c>
      <c r="B35" t="s">
        <v>144</v>
      </c>
      <c r="C35" s="34" t="s">
        <v>67</v>
      </c>
      <c r="D35" t="s">
        <v>13</v>
      </c>
      <c r="E35" s="36">
        <v>320</v>
      </c>
      <c r="F35" s="47">
        <v>12.24</v>
      </c>
      <c r="G35" s="47">
        <v>3916.8</v>
      </c>
      <c r="H35" s="47"/>
      <c r="I35" s="47">
        <v>3916.8</v>
      </c>
      <c r="J35" s="47">
        <f>R35/Nastavenia!$B$2</f>
        <v>0</v>
      </c>
      <c r="K35" s="47">
        <f>S35/Nastavenia!$B$2</f>
        <v>0</v>
      </c>
      <c r="L35" s="47">
        <f t="shared" si="3"/>
        <v>3916.8</v>
      </c>
      <c r="M35" t="str">
        <f t="shared" si="4"/>
        <v>nie</v>
      </c>
      <c r="N35" t="str">
        <f t="shared" si="5"/>
        <v>TUC/SR - celé overiť/doplniť čerpanie</v>
      </c>
      <c r="O35" s="34"/>
      <c r="P35" s="37">
        <v>43</v>
      </c>
      <c r="Q35" t="s">
        <v>146</v>
      </c>
      <c r="R35" s="48"/>
      <c r="S35" s="48"/>
    </row>
    <row r="36" spans="1:19" ht="27.75" x14ac:dyDescent="0.2">
      <c r="A36" t="s">
        <v>110</v>
      </c>
      <c r="B36" t="s">
        <v>144</v>
      </c>
      <c r="C36" s="34" t="s">
        <v>68</v>
      </c>
      <c r="D36" t="s">
        <v>13</v>
      </c>
      <c r="E36" s="36">
        <v>320</v>
      </c>
      <c r="F36" s="47">
        <v>12.24</v>
      </c>
      <c r="G36" s="47">
        <v>3916.8</v>
      </c>
      <c r="H36" s="47"/>
      <c r="I36" s="47">
        <v>3916.8</v>
      </c>
      <c r="J36" s="47">
        <f>R36/Nastavenia!$B$2</f>
        <v>0</v>
      </c>
      <c r="K36" s="47">
        <f>S36/Nastavenia!$B$2</f>
        <v>0</v>
      </c>
      <c r="L36" s="47">
        <f t="shared" si="3"/>
        <v>3916.8</v>
      </c>
      <c r="M36" t="str">
        <f t="shared" si="4"/>
        <v>nie</v>
      </c>
      <c r="N36" t="str">
        <f t="shared" si="5"/>
        <v>TUC/SR - celé overiť/doplniť čerpanie</v>
      </c>
      <c r="O36" s="34"/>
      <c r="P36" s="37">
        <v>44</v>
      </c>
      <c r="Q36" t="s">
        <v>146</v>
      </c>
      <c r="R36" s="48"/>
      <c r="S36" s="48"/>
    </row>
    <row r="37" spans="1:19" ht="27.75" x14ac:dyDescent="0.2">
      <c r="A37" t="s">
        <v>110</v>
      </c>
      <c r="B37" t="s">
        <v>144</v>
      </c>
      <c r="C37" s="34" t="s">
        <v>69</v>
      </c>
      <c r="D37" t="s">
        <v>13</v>
      </c>
      <c r="E37" s="36">
        <v>320</v>
      </c>
      <c r="F37" s="47">
        <v>12.24</v>
      </c>
      <c r="G37" s="47">
        <v>3916.8</v>
      </c>
      <c r="H37" s="47"/>
      <c r="I37" s="47">
        <v>3916.8</v>
      </c>
      <c r="J37" s="47">
        <f>R37/Nastavenia!$B$2</f>
        <v>0</v>
      </c>
      <c r="K37" s="47">
        <f>S37/Nastavenia!$B$2</f>
        <v>0</v>
      </c>
      <c r="L37" s="47">
        <f t="shared" si="3"/>
        <v>3916.8</v>
      </c>
      <c r="M37" t="str">
        <f t="shared" si="4"/>
        <v>nie</v>
      </c>
      <c r="N37" t="str">
        <f t="shared" si="5"/>
        <v>TUC/SR - celé overiť/doplniť čerpanie</v>
      </c>
      <c r="O37" s="34"/>
      <c r="P37" s="37">
        <v>45</v>
      </c>
      <c r="Q37" t="s">
        <v>146</v>
      </c>
      <c r="R37" s="48"/>
      <c r="S37" s="48"/>
    </row>
    <row r="38" spans="1:19" ht="27.75" x14ac:dyDescent="0.2">
      <c r="A38" t="s">
        <v>110</v>
      </c>
      <c r="B38" t="s">
        <v>144</v>
      </c>
      <c r="C38" s="34" t="s">
        <v>70</v>
      </c>
      <c r="D38" t="s">
        <v>13</v>
      </c>
      <c r="E38" s="36">
        <v>320</v>
      </c>
      <c r="F38" s="47">
        <v>12.24</v>
      </c>
      <c r="G38" s="47">
        <v>3916.8</v>
      </c>
      <c r="H38" s="47"/>
      <c r="I38" s="47">
        <v>3916.8</v>
      </c>
      <c r="J38" s="47">
        <f>R38/Nastavenia!$B$2</f>
        <v>0</v>
      </c>
      <c r="K38" s="47">
        <f>S38/Nastavenia!$B$2</f>
        <v>0</v>
      </c>
      <c r="L38" s="47">
        <f t="shared" si="3"/>
        <v>3916.8</v>
      </c>
      <c r="M38" t="str">
        <f t="shared" si="4"/>
        <v>nie</v>
      </c>
      <c r="N38" t="str">
        <f t="shared" si="5"/>
        <v>TUC/SR - celé overiť/doplniť čerpanie</v>
      </c>
      <c r="O38" s="34"/>
      <c r="P38" s="37">
        <v>46</v>
      </c>
      <c r="Q38" t="s">
        <v>146</v>
      </c>
      <c r="R38" s="48"/>
      <c r="S38" s="48"/>
    </row>
    <row r="39" spans="1:19" ht="27.75" x14ac:dyDescent="0.2">
      <c r="A39" t="s">
        <v>110</v>
      </c>
      <c r="B39" t="s">
        <v>144</v>
      </c>
      <c r="C39" s="34" t="s">
        <v>71</v>
      </c>
      <c r="D39" t="s">
        <v>13</v>
      </c>
      <c r="E39" s="36">
        <v>320</v>
      </c>
      <c r="F39" s="47">
        <v>12.24</v>
      </c>
      <c r="G39" s="47">
        <v>3916.8</v>
      </c>
      <c r="H39" s="47"/>
      <c r="I39" s="47">
        <v>3916.8</v>
      </c>
      <c r="J39" s="47">
        <f>R39/Nastavenia!$B$2</f>
        <v>0</v>
      </c>
      <c r="K39" s="47">
        <f>S39/Nastavenia!$B$2</f>
        <v>0</v>
      </c>
      <c r="L39" s="47">
        <f t="shared" si="3"/>
        <v>3916.8</v>
      </c>
      <c r="M39" t="str">
        <f t="shared" si="4"/>
        <v>nie</v>
      </c>
      <c r="N39" t="str">
        <f t="shared" si="5"/>
        <v>TUC/SR - celé overiť/doplniť čerpanie</v>
      </c>
      <c r="O39" s="34"/>
      <c r="P39" s="37">
        <v>47</v>
      </c>
      <c r="Q39" t="s">
        <v>146</v>
      </c>
      <c r="R39" s="48"/>
      <c r="S39" s="48"/>
    </row>
    <row r="40" spans="1:19" ht="27.75" x14ac:dyDescent="0.2">
      <c r="A40" t="s">
        <v>110</v>
      </c>
      <c r="B40" t="s">
        <v>144</v>
      </c>
      <c r="C40" s="34" t="s">
        <v>72</v>
      </c>
      <c r="D40" t="s">
        <v>13</v>
      </c>
      <c r="E40" s="36">
        <v>1440</v>
      </c>
      <c r="F40" s="47">
        <v>12.24</v>
      </c>
      <c r="G40" s="47">
        <v>17625.599999999999</v>
      </c>
      <c r="H40" s="47"/>
      <c r="I40" s="47">
        <v>17625.599999999999</v>
      </c>
      <c r="J40" s="47">
        <f>R40/Nastavenia!$B$2</f>
        <v>0</v>
      </c>
      <c r="K40" s="47">
        <f>S40/Nastavenia!$B$2</f>
        <v>0</v>
      </c>
      <c r="L40" s="47">
        <f t="shared" si="3"/>
        <v>17625.599999999999</v>
      </c>
      <c r="M40" t="str">
        <f t="shared" si="4"/>
        <v>nie</v>
      </c>
      <c r="N40" t="str">
        <f t="shared" si="5"/>
        <v>TUC/SR - celé overiť/doplniť čerpanie</v>
      </c>
      <c r="O40" s="34"/>
      <c r="P40" s="37">
        <v>48</v>
      </c>
      <c r="Q40" t="s">
        <v>146</v>
      </c>
      <c r="R40" s="48"/>
      <c r="S40" s="48"/>
    </row>
    <row r="41" spans="1:19" ht="27.75" x14ac:dyDescent="0.2">
      <c r="A41" t="s">
        <v>110</v>
      </c>
      <c r="B41" t="s">
        <v>144</v>
      </c>
      <c r="C41" s="34" t="s">
        <v>73</v>
      </c>
      <c r="D41" t="s">
        <v>13</v>
      </c>
      <c r="E41" s="36">
        <v>1440</v>
      </c>
      <c r="F41" s="47">
        <v>12.24</v>
      </c>
      <c r="G41" s="47">
        <v>17625.599999999999</v>
      </c>
      <c r="H41" s="47"/>
      <c r="I41" s="47">
        <v>17625.599999999999</v>
      </c>
      <c r="J41" s="47">
        <f>R41/Nastavenia!$B$2</f>
        <v>0</v>
      </c>
      <c r="K41" s="47">
        <f>S41/Nastavenia!$B$2</f>
        <v>0</v>
      </c>
      <c r="L41" s="47">
        <f t="shared" si="3"/>
        <v>17625.599999999999</v>
      </c>
      <c r="M41" t="str">
        <f t="shared" si="4"/>
        <v>nie</v>
      </c>
      <c r="N41" t="str">
        <f t="shared" si="5"/>
        <v>TUC/SR - celé overiť/doplniť čerpanie</v>
      </c>
      <c r="O41" s="34"/>
      <c r="P41" s="37">
        <v>49</v>
      </c>
      <c r="Q41" t="s">
        <v>146</v>
      </c>
      <c r="R41" s="48"/>
      <c r="S41" s="48"/>
    </row>
    <row r="42" spans="1:19" x14ac:dyDescent="0.2">
      <c r="A42" t="s">
        <v>110</v>
      </c>
      <c r="B42" t="s">
        <v>144</v>
      </c>
      <c r="C42" s="34" t="s">
        <v>74</v>
      </c>
      <c r="D42" t="s">
        <v>13</v>
      </c>
      <c r="E42" s="36">
        <v>1920</v>
      </c>
      <c r="F42" s="47">
        <v>12.24</v>
      </c>
      <c r="G42" s="47">
        <v>23500.799999999999</v>
      </c>
      <c r="H42" s="47"/>
      <c r="I42" s="47">
        <v>23500.799999999999</v>
      </c>
      <c r="J42" s="47">
        <f>R42/Nastavenia!$B$2</f>
        <v>0</v>
      </c>
      <c r="K42" s="47">
        <f>S42/Nastavenia!$B$2</f>
        <v>0</v>
      </c>
      <c r="L42" s="47">
        <f t="shared" si="3"/>
        <v>23500.799999999999</v>
      </c>
      <c r="M42" t="str">
        <f t="shared" si="4"/>
        <v>nie</v>
      </c>
      <c r="N42" t="str">
        <f t="shared" si="5"/>
        <v>TUC/SR - celé overiť/doplniť čerpanie</v>
      </c>
      <c r="O42" s="34"/>
      <c r="P42" s="37">
        <v>50</v>
      </c>
      <c r="Q42" t="s">
        <v>146</v>
      </c>
      <c r="R42" s="48"/>
      <c r="S42" s="48"/>
    </row>
    <row r="43" spans="1:19" x14ac:dyDescent="0.2">
      <c r="A43" t="s">
        <v>110</v>
      </c>
      <c r="B43" t="s">
        <v>144</v>
      </c>
      <c r="C43" s="34" t="s">
        <v>75</v>
      </c>
      <c r="D43" t="s">
        <v>13</v>
      </c>
      <c r="E43" s="36">
        <v>1920</v>
      </c>
      <c r="F43" s="47">
        <v>12.24</v>
      </c>
      <c r="G43" s="47">
        <v>23500.799999999999</v>
      </c>
      <c r="H43" s="47"/>
      <c r="I43" s="47">
        <v>23500.799999999999</v>
      </c>
      <c r="J43" s="47">
        <f>R43/Nastavenia!$B$2</f>
        <v>0</v>
      </c>
      <c r="K43" s="47">
        <f>S43/Nastavenia!$B$2</f>
        <v>0</v>
      </c>
      <c r="L43" s="47">
        <f t="shared" si="3"/>
        <v>23500.799999999999</v>
      </c>
      <c r="M43" t="str">
        <f t="shared" si="4"/>
        <v>nie</v>
      </c>
      <c r="N43" t="str">
        <f t="shared" si="5"/>
        <v>TUC/SR - celé overiť/doplniť čerpanie</v>
      </c>
      <c r="O43" s="34"/>
      <c r="P43" s="37">
        <v>51</v>
      </c>
      <c r="Q43" t="s">
        <v>146</v>
      </c>
      <c r="R43" s="48"/>
      <c r="S43" s="48"/>
    </row>
    <row r="44" spans="1:19" ht="27.75" x14ac:dyDescent="0.2">
      <c r="A44" t="s">
        <v>110</v>
      </c>
      <c r="B44" t="s">
        <v>144</v>
      </c>
      <c r="C44" s="34" t="s">
        <v>76</v>
      </c>
      <c r="D44" t="s">
        <v>13</v>
      </c>
      <c r="E44" s="36">
        <v>960</v>
      </c>
      <c r="F44" s="47">
        <v>12.24</v>
      </c>
      <c r="G44" s="47">
        <v>11750.4</v>
      </c>
      <c r="H44" s="47"/>
      <c r="I44" s="47">
        <v>11750.4</v>
      </c>
      <c r="J44" s="47">
        <f>R44/Nastavenia!$B$2</f>
        <v>0</v>
      </c>
      <c r="K44" s="47">
        <f>S44/Nastavenia!$B$2</f>
        <v>0</v>
      </c>
      <c r="L44" s="47">
        <f t="shared" si="3"/>
        <v>11750.4</v>
      </c>
      <c r="M44" t="str">
        <f t="shared" si="4"/>
        <v>nie</v>
      </c>
      <c r="N44" t="str">
        <f t="shared" si="5"/>
        <v>TUC/SR - celé overiť/doplniť čerpanie</v>
      </c>
      <c r="O44" s="34"/>
      <c r="P44" s="37">
        <v>52</v>
      </c>
      <c r="Q44" t="s">
        <v>146</v>
      </c>
      <c r="R44" s="48"/>
      <c r="S44" s="48"/>
    </row>
    <row r="45" spans="1:19" x14ac:dyDescent="0.2">
      <c r="A45" t="s">
        <v>138</v>
      </c>
      <c r="B45" t="s">
        <v>144</v>
      </c>
      <c r="C45" s="34" t="s">
        <v>78</v>
      </c>
      <c r="D45" t="s">
        <v>13</v>
      </c>
      <c r="E45" s="36">
        <v>960</v>
      </c>
      <c r="F45" s="47">
        <v>12.33</v>
      </c>
      <c r="G45" s="47">
        <v>11836.8</v>
      </c>
      <c r="H45" s="47"/>
      <c r="I45" s="47">
        <v>11836.8</v>
      </c>
      <c r="J45" s="47">
        <f>R45/Nastavenia!$B$2</f>
        <v>0</v>
      </c>
      <c r="K45" s="47">
        <f>S45/Nastavenia!$B$2</f>
        <v>0</v>
      </c>
      <c r="L45" s="47">
        <f t="shared" si="3"/>
        <v>11836.8</v>
      </c>
      <c r="M45" t="str">
        <f t="shared" si="4"/>
        <v>nie</v>
      </c>
      <c r="N45" t="str">
        <f t="shared" si="5"/>
        <v>TUC/SR - celé overiť/doplniť čerpanie</v>
      </c>
      <c r="O45" s="34"/>
      <c r="P45" s="37">
        <v>55</v>
      </c>
      <c r="Q45" t="s">
        <v>146</v>
      </c>
      <c r="R45" s="48"/>
      <c r="S45" s="48"/>
    </row>
    <row r="46" spans="1:19" ht="27.75" x14ac:dyDescent="0.2">
      <c r="A46" t="s">
        <v>138</v>
      </c>
      <c r="B46" t="s">
        <v>144</v>
      </c>
      <c r="C46" s="34" t="s">
        <v>79</v>
      </c>
      <c r="D46" t="s">
        <v>13</v>
      </c>
      <c r="E46" s="36">
        <v>960</v>
      </c>
      <c r="F46" s="47">
        <v>12.33</v>
      </c>
      <c r="G46" s="47">
        <v>11836.8</v>
      </c>
      <c r="H46" s="47"/>
      <c r="I46" s="47">
        <v>11836.8</v>
      </c>
      <c r="J46" s="47">
        <f>R46/Nastavenia!$B$2</f>
        <v>0</v>
      </c>
      <c r="K46" s="47">
        <f>S46/Nastavenia!$B$2</f>
        <v>0</v>
      </c>
      <c r="L46" s="47">
        <f t="shared" si="3"/>
        <v>11836.8</v>
      </c>
      <c r="M46" t="str">
        <f t="shared" si="4"/>
        <v>nie</v>
      </c>
      <c r="N46" t="str">
        <f t="shared" si="5"/>
        <v>TUC/SR - celé overiť/doplniť čerpanie</v>
      </c>
      <c r="O46" s="34"/>
      <c r="P46" s="37">
        <v>56</v>
      </c>
      <c r="Q46" t="s">
        <v>146</v>
      </c>
      <c r="R46" s="48"/>
      <c r="S46" s="48"/>
    </row>
    <row r="47" spans="1:19" x14ac:dyDescent="0.2">
      <c r="A47" t="s">
        <v>138</v>
      </c>
      <c r="B47" t="s">
        <v>144</v>
      </c>
      <c r="C47" s="34" t="s">
        <v>80</v>
      </c>
      <c r="D47" t="s">
        <v>13</v>
      </c>
      <c r="E47" s="36">
        <v>1920</v>
      </c>
      <c r="F47" s="47">
        <v>12.24</v>
      </c>
      <c r="G47" s="47">
        <v>23500.799999999999</v>
      </c>
      <c r="H47" s="47"/>
      <c r="I47" s="47">
        <v>23500.799999999999</v>
      </c>
      <c r="J47" s="47">
        <f>R47/Nastavenia!$B$2</f>
        <v>0</v>
      </c>
      <c r="K47" s="47">
        <f>S47/Nastavenia!$B$2</f>
        <v>0</v>
      </c>
      <c r="L47" s="47">
        <f t="shared" si="3"/>
        <v>23500.799999999999</v>
      </c>
      <c r="M47" t="str">
        <f t="shared" si="4"/>
        <v>nie</v>
      </c>
      <c r="N47" t="str">
        <f t="shared" si="5"/>
        <v>TUC/SR - celé overiť/doplniť čerpanie</v>
      </c>
      <c r="O47" s="34"/>
      <c r="P47" s="37">
        <v>57</v>
      </c>
      <c r="Q47" t="s">
        <v>146</v>
      </c>
      <c r="R47" s="48"/>
      <c r="S47" s="48"/>
    </row>
    <row r="48" spans="1:19" x14ac:dyDescent="0.2">
      <c r="A48" t="s">
        <v>138</v>
      </c>
      <c r="B48" t="s">
        <v>144</v>
      </c>
      <c r="C48" s="34" t="s">
        <v>81</v>
      </c>
      <c r="D48" t="s">
        <v>13</v>
      </c>
      <c r="E48" s="36">
        <v>960</v>
      </c>
      <c r="F48" s="47">
        <v>12.33</v>
      </c>
      <c r="G48" s="47">
        <v>11836.8</v>
      </c>
      <c r="H48" s="47"/>
      <c r="I48" s="47">
        <v>11836.8</v>
      </c>
      <c r="J48" s="47">
        <f>R48/Nastavenia!$B$2</f>
        <v>0</v>
      </c>
      <c r="K48" s="47">
        <f>S48/Nastavenia!$B$2</f>
        <v>0</v>
      </c>
      <c r="L48" s="47">
        <f t="shared" si="3"/>
        <v>11836.8</v>
      </c>
      <c r="M48" t="str">
        <f t="shared" si="4"/>
        <v>nie</v>
      </c>
      <c r="N48" t="str">
        <f t="shared" si="5"/>
        <v>TUC/SR - celé overiť/doplniť čerpanie</v>
      </c>
      <c r="O48" s="34"/>
      <c r="P48" s="37">
        <v>58</v>
      </c>
      <c r="Q48" t="s">
        <v>146</v>
      </c>
      <c r="R48" s="48"/>
      <c r="S48" s="48"/>
    </row>
    <row r="49" spans="1:19" x14ac:dyDescent="0.2">
      <c r="A49" t="s">
        <v>138</v>
      </c>
      <c r="B49" t="s">
        <v>144</v>
      </c>
      <c r="C49" s="34" t="s">
        <v>82</v>
      </c>
      <c r="D49" t="s">
        <v>13</v>
      </c>
      <c r="E49" s="36">
        <v>3440</v>
      </c>
      <c r="F49" s="47">
        <v>8.43</v>
      </c>
      <c r="G49" s="47">
        <v>28999.200000000001</v>
      </c>
      <c r="H49" s="47"/>
      <c r="I49" s="47">
        <v>28999.200000000001</v>
      </c>
      <c r="J49" s="47">
        <f>R49/Nastavenia!$B$2</f>
        <v>0</v>
      </c>
      <c r="K49" s="47">
        <f>S49/Nastavenia!$B$2</f>
        <v>0</v>
      </c>
      <c r="L49" s="47">
        <f t="shared" si="3"/>
        <v>28999.200000000001</v>
      </c>
      <c r="M49" t="str">
        <f t="shared" si="4"/>
        <v>nie</v>
      </c>
      <c r="N49" t="str">
        <f t="shared" si="5"/>
        <v>TUC/SR - celé overiť/doplniť čerpanie</v>
      </c>
      <c r="O49" s="34"/>
      <c r="P49" s="37">
        <v>59</v>
      </c>
      <c r="Q49" t="s">
        <v>146</v>
      </c>
      <c r="R49" s="48"/>
      <c r="S49" s="48"/>
    </row>
    <row r="50" spans="1:19" x14ac:dyDescent="0.2">
      <c r="A50" t="s">
        <v>138</v>
      </c>
      <c r="B50" t="s">
        <v>144</v>
      </c>
      <c r="C50" s="34" t="s">
        <v>83</v>
      </c>
      <c r="D50" t="s">
        <v>13</v>
      </c>
      <c r="E50" s="36">
        <v>3440</v>
      </c>
      <c r="F50" s="47">
        <v>12.17</v>
      </c>
      <c r="G50" s="47">
        <v>41864.800000000003</v>
      </c>
      <c r="H50" s="47"/>
      <c r="I50" s="47">
        <v>41864.800000000003</v>
      </c>
      <c r="J50" s="47">
        <f>R50/Nastavenia!$B$2</f>
        <v>0</v>
      </c>
      <c r="K50" s="47">
        <f>S50/Nastavenia!$B$2</f>
        <v>0</v>
      </c>
      <c r="L50" s="47">
        <f t="shared" si="3"/>
        <v>41864.800000000003</v>
      </c>
      <c r="M50" t="str">
        <f t="shared" si="4"/>
        <v>nie</v>
      </c>
      <c r="N50" t="str">
        <f t="shared" si="5"/>
        <v>TUC/SR - celé overiť/doplniť čerpanie</v>
      </c>
      <c r="O50" s="34"/>
      <c r="P50" s="37">
        <v>60</v>
      </c>
      <c r="Q50" t="s">
        <v>146</v>
      </c>
      <c r="R50" s="48"/>
      <c r="S50" s="48"/>
    </row>
    <row r="51" spans="1:19" x14ac:dyDescent="0.2">
      <c r="A51" t="s">
        <v>138</v>
      </c>
      <c r="B51" t="s">
        <v>144</v>
      </c>
      <c r="C51" s="34" t="s">
        <v>84</v>
      </c>
      <c r="D51" t="s">
        <v>13</v>
      </c>
      <c r="E51" s="36">
        <v>1920</v>
      </c>
      <c r="F51" s="47">
        <v>12.33</v>
      </c>
      <c r="G51" s="47">
        <v>23673.599999999999</v>
      </c>
      <c r="H51" s="47"/>
      <c r="I51" s="47">
        <v>23673.599999999999</v>
      </c>
      <c r="J51" s="47">
        <f>R51/Nastavenia!$B$2</f>
        <v>0</v>
      </c>
      <c r="K51" s="47">
        <f>S51/Nastavenia!$B$2</f>
        <v>0</v>
      </c>
      <c r="L51" s="47">
        <f t="shared" si="3"/>
        <v>23673.599999999999</v>
      </c>
      <c r="M51" t="str">
        <f t="shared" si="4"/>
        <v>nie</v>
      </c>
      <c r="N51" t="str">
        <f t="shared" si="5"/>
        <v>TUC/SR - celé overiť/doplniť čerpanie</v>
      </c>
      <c r="O51" s="34"/>
      <c r="P51" s="37">
        <v>61</v>
      </c>
      <c r="Q51" t="s">
        <v>146</v>
      </c>
      <c r="R51" s="48"/>
      <c r="S51" s="48"/>
    </row>
    <row r="52" spans="1:19" x14ac:dyDescent="0.2">
      <c r="A52" t="s">
        <v>138</v>
      </c>
      <c r="B52" t="s">
        <v>144</v>
      </c>
      <c r="C52" s="34" t="s">
        <v>85</v>
      </c>
      <c r="D52" t="s">
        <v>13</v>
      </c>
      <c r="E52" s="36">
        <v>1920</v>
      </c>
      <c r="F52" s="47">
        <v>12.33</v>
      </c>
      <c r="G52" s="47">
        <v>23673.599999999999</v>
      </c>
      <c r="H52" s="47"/>
      <c r="I52" s="47">
        <v>23673.599999999999</v>
      </c>
      <c r="J52" s="47">
        <f>R52/Nastavenia!$B$2</f>
        <v>0</v>
      </c>
      <c r="K52" s="47">
        <f>S52/Nastavenia!$B$2</f>
        <v>0</v>
      </c>
      <c r="L52" s="47">
        <f t="shared" si="3"/>
        <v>23673.599999999999</v>
      </c>
      <c r="M52" t="str">
        <f t="shared" si="4"/>
        <v>nie</v>
      </c>
      <c r="N52" t="str">
        <f t="shared" si="5"/>
        <v>TUC/SR - celé overiť/doplniť čerpanie</v>
      </c>
      <c r="O52" s="34"/>
      <c r="P52" s="37">
        <v>62</v>
      </c>
      <c r="Q52" t="s">
        <v>146</v>
      </c>
      <c r="R52" s="48"/>
      <c r="S52" s="48"/>
    </row>
    <row r="53" spans="1:19" x14ac:dyDescent="0.2">
      <c r="A53" t="s">
        <v>138</v>
      </c>
      <c r="B53" t="s">
        <v>144</v>
      </c>
      <c r="C53" s="34" t="s">
        <v>86</v>
      </c>
      <c r="D53" t="s">
        <v>13</v>
      </c>
      <c r="E53" s="36">
        <v>1920</v>
      </c>
      <c r="F53" s="47">
        <v>12.33</v>
      </c>
      <c r="G53" s="47">
        <v>23673.599999999999</v>
      </c>
      <c r="H53" s="47"/>
      <c r="I53" s="47">
        <v>23673.599999999999</v>
      </c>
      <c r="J53" s="47">
        <f>R53/Nastavenia!$B$2</f>
        <v>0</v>
      </c>
      <c r="K53" s="47">
        <f>S53/Nastavenia!$B$2</f>
        <v>0</v>
      </c>
      <c r="L53" s="47">
        <f t="shared" si="3"/>
        <v>23673.599999999999</v>
      </c>
      <c r="M53" t="str">
        <f t="shared" si="4"/>
        <v>nie</v>
      </c>
      <c r="N53" t="str">
        <f t="shared" si="5"/>
        <v>TUC/SR - celé overiť/doplniť čerpanie</v>
      </c>
      <c r="O53" s="34"/>
      <c r="P53" s="37">
        <v>63</v>
      </c>
      <c r="Q53" t="s">
        <v>146</v>
      </c>
      <c r="R53" s="48"/>
      <c r="S53" s="48"/>
    </row>
    <row r="54" spans="1:19" x14ac:dyDescent="0.2">
      <c r="A54" t="s">
        <v>138</v>
      </c>
      <c r="B54" t="s">
        <v>144</v>
      </c>
      <c r="C54" s="34" t="s">
        <v>87</v>
      </c>
      <c r="D54" t="s">
        <v>13</v>
      </c>
      <c r="E54" s="36">
        <v>1920</v>
      </c>
      <c r="F54" s="47">
        <v>12.33</v>
      </c>
      <c r="G54" s="47">
        <v>23673.599999999999</v>
      </c>
      <c r="H54" s="47"/>
      <c r="I54" s="47">
        <v>23673.599999999999</v>
      </c>
      <c r="J54" s="47">
        <f>R54/Nastavenia!$B$2</f>
        <v>0</v>
      </c>
      <c r="K54" s="47">
        <f>S54/Nastavenia!$B$2</f>
        <v>0</v>
      </c>
      <c r="L54" s="47">
        <f t="shared" si="3"/>
        <v>23673.599999999999</v>
      </c>
      <c r="M54" t="str">
        <f t="shared" si="4"/>
        <v>nie</v>
      </c>
      <c r="N54" t="str">
        <f t="shared" si="5"/>
        <v>TUC/SR - celé overiť/doplniť čerpanie</v>
      </c>
      <c r="O54" s="34"/>
      <c r="P54" s="37">
        <v>64</v>
      </c>
      <c r="Q54" t="s">
        <v>146</v>
      </c>
      <c r="R54" s="48"/>
      <c r="S54" s="48"/>
    </row>
    <row r="55" spans="1:19" x14ac:dyDescent="0.2">
      <c r="A55" t="s">
        <v>138</v>
      </c>
      <c r="B55" t="s">
        <v>144</v>
      </c>
      <c r="C55" s="34" t="s">
        <v>88</v>
      </c>
      <c r="D55" t="s">
        <v>13</v>
      </c>
      <c r="E55" s="36">
        <v>1920</v>
      </c>
      <c r="F55" s="47">
        <v>12.33</v>
      </c>
      <c r="G55" s="47">
        <v>23673.599999999999</v>
      </c>
      <c r="H55" s="47"/>
      <c r="I55" s="47">
        <v>23673.599999999999</v>
      </c>
      <c r="J55" s="47">
        <f>R55/Nastavenia!$B$2</f>
        <v>0</v>
      </c>
      <c r="K55" s="47">
        <f>S55/Nastavenia!$B$2</f>
        <v>0</v>
      </c>
      <c r="L55" s="47">
        <f t="shared" si="3"/>
        <v>23673.599999999999</v>
      </c>
      <c r="M55" t="str">
        <f t="shared" si="4"/>
        <v>nie</v>
      </c>
      <c r="N55" t="str">
        <f t="shared" si="5"/>
        <v>TUC/SR - celé overiť/doplniť čerpanie</v>
      </c>
      <c r="O55" s="34"/>
      <c r="P55" s="37">
        <v>65</v>
      </c>
      <c r="Q55" t="s">
        <v>146</v>
      </c>
      <c r="R55" s="48"/>
      <c r="S55" s="48"/>
    </row>
    <row r="56" spans="1:19" x14ac:dyDescent="0.2">
      <c r="A56" t="s">
        <v>138</v>
      </c>
      <c r="B56" t="s">
        <v>144</v>
      </c>
      <c r="C56" s="34" t="s">
        <v>89</v>
      </c>
      <c r="D56" t="s">
        <v>13</v>
      </c>
      <c r="E56" s="36">
        <v>1920</v>
      </c>
      <c r="F56" s="47">
        <v>12.33</v>
      </c>
      <c r="G56" s="47">
        <v>23673.599999999999</v>
      </c>
      <c r="H56" s="47"/>
      <c r="I56" s="47">
        <v>23673.599999999999</v>
      </c>
      <c r="J56" s="47">
        <f>R56/Nastavenia!$B$2</f>
        <v>0</v>
      </c>
      <c r="K56" s="47">
        <f>S56/Nastavenia!$B$2</f>
        <v>0</v>
      </c>
      <c r="L56" s="47">
        <f t="shared" si="3"/>
        <v>23673.599999999999</v>
      </c>
      <c r="M56" t="str">
        <f t="shared" si="4"/>
        <v>nie</v>
      </c>
      <c r="N56" t="str">
        <f t="shared" si="5"/>
        <v>TUC/SR - celé overiť/doplniť čerpanie</v>
      </c>
      <c r="O56" s="34"/>
      <c r="P56" s="37">
        <v>66</v>
      </c>
      <c r="Q56" t="s">
        <v>146</v>
      </c>
      <c r="R56" s="48"/>
      <c r="S56" s="48"/>
    </row>
    <row r="57" spans="1:19" x14ac:dyDescent="0.2">
      <c r="A57" t="s">
        <v>138</v>
      </c>
      <c r="B57" t="s">
        <v>144</v>
      </c>
      <c r="C57" s="34" t="s">
        <v>38</v>
      </c>
      <c r="D57" t="s">
        <v>13</v>
      </c>
      <c r="E57" s="36">
        <v>1920</v>
      </c>
      <c r="F57" s="47">
        <v>12.24</v>
      </c>
      <c r="G57" s="47">
        <v>23500.799999999999</v>
      </c>
      <c r="H57" s="47"/>
      <c r="I57" s="47">
        <v>23500.799999999999</v>
      </c>
      <c r="J57" s="47">
        <f>R57/Nastavenia!$B$2</f>
        <v>0</v>
      </c>
      <c r="K57" s="47">
        <f>S57/Nastavenia!$B$2</f>
        <v>0</v>
      </c>
      <c r="L57" s="47">
        <f t="shared" si="3"/>
        <v>23500.799999999999</v>
      </c>
      <c r="M57" t="str">
        <f t="shared" si="4"/>
        <v>nie</v>
      </c>
      <c r="N57" t="str">
        <f t="shared" si="5"/>
        <v>TUC/SR - celé overiť/doplniť čerpanie</v>
      </c>
      <c r="O57" s="34"/>
      <c r="P57" s="37">
        <v>67</v>
      </c>
      <c r="Q57" t="s">
        <v>146</v>
      </c>
      <c r="R57" s="48"/>
      <c r="S57" s="48"/>
    </row>
    <row r="58" spans="1:19" x14ac:dyDescent="0.2">
      <c r="A58" t="s">
        <v>138</v>
      </c>
      <c r="B58" t="s">
        <v>144</v>
      </c>
      <c r="C58" s="34" t="s">
        <v>49</v>
      </c>
      <c r="D58" t="s">
        <v>13</v>
      </c>
      <c r="E58" s="36">
        <v>960</v>
      </c>
      <c r="F58" s="47">
        <v>12.33</v>
      </c>
      <c r="G58" s="47">
        <v>11836.8</v>
      </c>
      <c r="H58" s="47"/>
      <c r="I58" s="47">
        <v>11836.8</v>
      </c>
      <c r="J58" s="47">
        <f>R58/Nastavenia!$B$2</f>
        <v>0</v>
      </c>
      <c r="K58" s="47">
        <f>S58/Nastavenia!$B$2</f>
        <v>0</v>
      </c>
      <c r="L58" s="47">
        <f t="shared" si="3"/>
        <v>11836.8</v>
      </c>
      <c r="M58" t="str">
        <f t="shared" si="4"/>
        <v>nie</v>
      </c>
      <c r="N58" t="str">
        <f t="shared" si="5"/>
        <v>TUC/SR - celé overiť/doplniť čerpanie</v>
      </c>
      <c r="O58" s="34"/>
      <c r="P58" s="37">
        <v>68</v>
      </c>
      <c r="Q58" t="s">
        <v>146</v>
      </c>
      <c r="R58" s="48"/>
      <c r="S58" s="48"/>
    </row>
  </sheetData>
  <conditionalFormatting sqref="L2:L58">
    <cfRule type="dataBar" priority="1">
      <dataBar>
        <cfvo type="min"/>
        <cfvo type="max"/>
        <color rgb="FF63C384"/>
      </dataBar>
    </cfRule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{645116C8-A6CA-3793-79E3-ACF84AFB7344}</x14:id>
        </ext>
      </extLst>
    </cfRule>
  </conditionalFormatting>
  <conditionalFormatting sqref="N2:N58">
    <cfRule type="expression" dxfId="2" priority="2">
      <formula>ISNUMBER(SEARCH("predchádzajúcom",N2))</formula>
    </cfRule>
    <cfRule type="expression" dxfId="1" priority="3">
      <formula>ISNUMBER(SEARCH("Nová",N2))</formula>
    </cfRule>
    <cfRule type="expression" dxfId="0" priority="4">
      <formula>ISNUMBER(SEARCH("TUC",N2))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45116C8-A6CA-3793-79E3-ACF84AFB7344}">
            <x14:dataBar>
              <x14:cfvo type="min"/>
              <x14:cfvo type="max"/>
              <x14:negativeFillColor auto="1"/>
              <x14:axisColor auto="1"/>
            </x14:dataBar>
          </x14:cfRule>
          <xm:sqref>L2:L58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8"/>
  <sheetViews>
    <sheetView workbookViewId="0"/>
  </sheetViews>
  <sheetFormatPr defaultRowHeight="15" x14ac:dyDescent="0.2"/>
  <cols>
    <col min="1" max="1" width="18.0234375" customWidth="1"/>
    <col min="2" max="2" width="13.98828125" customWidth="1"/>
    <col min="3" max="8" width="18.96484375" customWidth="1"/>
    <col min="9" max="9" width="18.0234375" customWidth="1"/>
    <col min="10" max="10" width="22.05859375" customWidth="1"/>
    <col min="11" max="12" width="4.03515625" customWidth="1"/>
  </cols>
  <sheetData>
    <row r="1" spans="1:12" ht="135" x14ac:dyDescent="0.2">
      <c r="A1" s="44" t="s">
        <v>106</v>
      </c>
      <c r="B1" s="44" t="s">
        <v>116</v>
      </c>
      <c r="C1" s="44" t="s">
        <v>117</v>
      </c>
      <c r="D1" s="44" t="s">
        <v>98</v>
      </c>
      <c r="E1" s="44" t="s">
        <v>118</v>
      </c>
      <c r="F1" s="44" t="s">
        <v>101</v>
      </c>
      <c r="G1" s="44" t="s">
        <v>100</v>
      </c>
      <c r="H1" s="44" t="s">
        <v>119</v>
      </c>
      <c r="I1" s="44" t="s">
        <v>120</v>
      </c>
      <c r="J1" s="44" t="s">
        <v>121</v>
      </c>
      <c r="K1" s="44" t="s">
        <v>133</v>
      </c>
      <c r="L1" s="44" t="s">
        <v>134</v>
      </c>
    </row>
    <row r="2" spans="1:12" x14ac:dyDescent="0.2">
      <c r="A2" t="s">
        <v>110</v>
      </c>
      <c r="B2" t="s">
        <v>135</v>
      </c>
      <c r="C2" s="47">
        <f>SUMIFS(Detail!$G:$G,Detail!$A:$A,$A2,Detail!$B:$B,$B2)</f>
        <v>253815.99999999997</v>
      </c>
      <c r="D2" s="47">
        <f>SUMIFS(Detail!$H:$H,Detail!$A:$A,$A2,Detail!$B:$B,$B2)</f>
        <v>39824.29</v>
      </c>
      <c r="E2" s="47">
        <f>SUMIFS(Detail!$I:$I,Detail!$A:$A,$A2,Detail!$B:$B,$B2)</f>
        <v>213991.71</v>
      </c>
      <c r="F2" s="47">
        <f>K2/Nastavenia!$B$2</f>
        <v>117705.32173913045</v>
      </c>
      <c r="G2" s="47">
        <f>L2/Nastavenia!$B$2</f>
        <v>136110.67826086958</v>
      </c>
      <c r="H2" s="47">
        <f>IF(B2="ČR",G2,E2)</f>
        <v>136110.67826086958</v>
      </c>
      <c r="I2" s="37">
        <f>COUNTIFS(Detail!$A:$A,$A2,Detail!$B:$B,$B2,Detail!$L:$L,"&gt;0")</f>
        <v>11</v>
      </c>
      <c r="J2" s="37">
        <f>COUNTIFS(Detail!$A:$A,$A2,Detail!$B:$B,$B2,Detail!$H:$H,"&gt;0",Detail!$L:$L,"&gt;0")</f>
        <v>2</v>
      </c>
      <c r="K2" s="48">
        <v>2707222.4000000004</v>
      </c>
      <c r="L2" s="48">
        <v>3130545.6000000006</v>
      </c>
    </row>
    <row r="3" spans="1:12" x14ac:dyDescent="0.2">
      <c r="A3" t="s">
        <v>138</v>
      </c>
      <c r="B3" t="s">
        <v>135</v>
      </c>
      <c r="C3" s="47">
        <f>SUMIFS(Detail!$G:$G,Detail!$A:$A,$A3,Detail!$B:$B,$B3)</f>
        <v>342888.80000000005</v>
      </c>
      <c r="D3" s="47">
        <f>SUMIFS(Detail!$H:$H,Detail!$A:$A,$A3,Detail!$B:$B,$B3)</f>
        <v>18809.98</v>
      </c>
      <c r="E3" s="47">
        <f>SUMIFS(Detail!$I:$I,Detail!$A:$A,$A3,Detail!$B:$B,$B3)</f>
        <v>324078.82000000007</v>
      </c>
      <c r="F3" s="47">
        <f>K3/Nastavenia!$B$2</f>
        <v>168246.88695652175</v>
      </c>
      <c r="G3" s="47">
        <f>L3/Nastavenia!$B$2</f>
        <v>174641.91304347827</v>
      </c>
      <c r="H3" s="47">
        <f>IF(B3="ČR",G3,E3)</f>
        <v>174641.91304347827</v>
      </c>
      <c r="I3" s="37">
        <f>COUNTIFS(Detail!$A:$A,$A3,Detail!$B:$B,$B3,Detail!$L:$L,"&gt;0")</f>
        <v>9</v>
      </c>
      <c r="J3" s="37">
        <f>COUNTIFS(Detail!$A:$A,$A3,Detail!$B:$B,$B3,Detail!$H:$H,"&gt;0",Detail!$L:$L,"&gt;0")</f>
        <v>0</v>
      </c>
      <c r="K3" s="48">
        <v>3869678.4000000004</v>
      </c>
      <c r="L3" s="48">
        <v>4016764.0000000005</v>
      </c>
    </row>
    <row r="4" spans="1:12" x14ac:dyDescent="0.2">
      <c r="A4" t="s">
        <v>141</v>
      </c>
      <c r="B4" t="s">
        <v>135</v>
      </c>
      <c r="C4" s="47">
        <f>SUMIFS(Detail!$G:$G,Detail!$A:$A,$A4,Detail!$B:$B,$B4)</f>
        <v>244060.80000000002</v>
      </c>
      <c r="D4" s="47">
        <f>SUMIFS(Detail!$H:$H,Detail!$A:$A,$A4,Detail!$B:$B,$B4)</f>
        <v>61618.13</v>
      </c>
      <c r="E4" s="47">
        <f>SUMIFS(Detail!$I:$I,Detail!$A:$A,$A4,Detail!$B:$B,$B4)</f>
        <v>182442.67000000004</v>
      </c>
      <c r="F4" s="47">
        <f>K4/Nastavenia!$B$2</f>
        <v>108019.61739130436</v>
      </c>
      <c r="G4" s="47">
        <f>L4/Nastavenia!$B$2</f>
        <v>136041.18260869564</v>
      </c>
      <c r="H4" s="47">
        <f>IF(B4="ČR",G4,E4)</f>
        <v>136041.18260869564</v>
      </c>
      <c r="I4" s="37">
        <f>COUNTIFS(Detail!$A:$A,$A4,Detail!$B:$B,$B4,Detail!$L:$L,"&gt;0")</f>
        <v>8</v>
      </c>
      <c r="J4" s="37">
        <f>COUNTIFS(Detail!$A:$A,$A4,Detail!$B:$B,$B4,Detail!$H:$H,"&gt;0",Detail!$L:$L,"&gt;0")</f>
        <v>0</v>
      </c>
      <c r="K4" s="48">
        <v>2484451.2000000002</v>
      </c>
      <c r="L4" s="48">
        <v>3128947.1999999997</v>
      </c>
    </row>
    <row r="5" spans="1:12" x14ac:dyDescent="0.2">
      <c r="A5" t="s">
        <v>110</v>
      </c>
      <c r="B5" t="s">
        <v>144</v>
      </c>
      <c r="C5" s="47">
        <f>SUMIFS(Detail!$G:$G,Detail!$A:$A,$A5,Detail!$B:$B,$B5)</f>
        <v>160320.00000000003</v>
      </c>
      <c r="D5" s="47">
        <f>SUMIFS(Detail!$H:$H,Detail!$A:$A,$A5,Detail!$B:$B,$B5)</f>
        <v>0</v>
      </c>
      <c r="E5" s="47">
        <f>SUMIFS(Detail!$I:$I,Detail!$A:$A,$A5,Detail!$B:$B,$B5)</f>
        <v>160320.00000000003</v>
      </c>
      <c r="F5" s="47">
        <f>K5/Nastavenia!$B$2</f>
        <v>0</v>
      </c>
      <c r="G5" s="47">
        <f>L5/Nastavenia!$B$2</f>
        <v>0</v>
      </c>
      <c r="H5" s="47">
        <f>IF(B5="ČR",G5,E5)</f>
        <v>160320.00000000003</v>
      </c>
      <c r="I5" s="37">
        <f>COUNTIFS(Detail!$A:$A,$A5,Detail!$B:$B,$B5,Detail!$L:$L,"&gt;0")</f>
        <v>11</v>
      </c>
      <c r="J5" s="37">
        <f>COUNTIFS(Detail!$A:$A,$A5,Detail!$B:$B,$B5,Detail!$H:$H,"&gt;0",Detail!$L:$L,"&gt;0")</f>
        <v>0</v>
      </c>
      <c r="K5" s="48">
        <v>0</v>
      </c>
      <c r="L5" s="48">
        <v>0</v>
      </c>
    </row>
    <row r="6" spans="1:12" x14ac:dyDescent="0.2">
      <c r="A6" t="s">
        <v>138</v>
      </c>
      <c r="B6" t="s">
        <v>144</v>
      </c>
      <c r="C6" s="47">
        <f>SUMIFS(Detail!$G:$G,Detail!$A:$A,$A6,Detail!$B:$B,$B6)</f>
        <v>307254.39999999997</v>
      </c>
      <c r="D6" s="47">
        <f>SUMIFS(Detail!$H:$H,Detail!$A:$A,$A6,Detail!$B:$B,$B6)</f>
        <v>0</v>
      </c>
      <c r="E6" s="47">
        <f>SUMIFS(Detail!$I:$I,Detail!$A:$A,$A6,Detail!$B:$B,$B6)</f>
        <v>307254.39999999997</v>
      </c>
      <c r="F6" s="47">
        <f>K6/Nastavenia!$B$2</f>
        <v>0</v>
      </c>
      <c r="G6" s="47">
        <f>L6/Nastavenia!$B$2</f>
        <v>0</v>
      </c>
      <c r="H6" s="47">
        <f>IF(B6="ČR",G6,E6)</f>
        <v>307254.39999999997</v>
      </c>
      <c r="I6" s="37">
        <f>COUNTIFS(Detail!$A:$A,$A6,Detail!$B:$B,$B6,Detail!$L:$L,"&gt;0")</f>
        <v>14</v>
      </c>
      <c r="J6" s="37">
        <f>COUNTIFS(Detail!$A:$A,$A6,Detail!$B:$B,$B6,Detail!$H:$H,"&gt;0",Detail!$L:$L,"&gt;0")</f>
        <v>0</v>
      </c>
      <c r="K6" s="48">
        <v>0</v>
      </c>
      <c r="L6" s="48">
        <v>0</v>
      </c>
    </row>
    <row r="7" spans="1:12" x14ac:dyDescent="0.2">
      <c r="C7" s="47"/>
      <c r="D7" s="47"/>
      <c r="E7" s="47"/>
      <c r="F7" s="47"/>
      <c r="G7" s="47"/>
      <c r="H7" s="47"/>
      <c r="I7" s="37"/>
      <c r="J7" s="37"/>
      <c r="K7" s="48"/>
      <c r="L7" s="48"/>
    </row>
    <row r="8" spans="1:12" x14ac:dyDescent="0.2">
      <c r="A8" s="45" t="s">
        <v>151</v>
      </c>
      <c r="B8" s="45"/>
      <c r="C8" s="49">
        <f t="shared" ref="C8:J8" si="0">SUM(C2:C6)</f>
        <v>1308340</v>
      </c>
      <c r="D8" s="49">
        <f t="shared" si="0"/>
        <v>120252.4</v>
      </c>
      <c r="E8" s="49">
        <f t="shared" si="0"/>
        <v>1188087.6000000001</v>
      </c>
      <c r="F8" s="49">
        <f t="shared" si="0"/>
        <v>393971.82608695654</v>
      </c>
      <c r="G8" s="49">
        <f t="shared" si="0"/>
        <v>446793.77391304349</v>
      </c>
      <c r="H8" s="49">
        <f t="shared" si="0"/>
        <v>914368.17391304346</v>
      </c>
      <c r="I8" s="51">
        <f t="shared" si="0"/>
        <v>53</v>
      </c>
      <c r="J8" s="51">
        <f t="shared" si="0"/>
        <v>2</v>
      </c>
      <c r="K8" s="48">
        <v>9061352</v>
      </c>
      <c r="L8" s="48">
        <v>10276256.800000001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workbookViewId="0"/>
  </sheetViews>
  <sheetFormatPr defaultRowHeight="15" x14ac:dyDescent="0.2"/>
  <cols>
    <col min="1" max="1" width="27.98046875" customWidth="1"/>
    <col min="2" max="2" width="89.99609375" customWidth="1"/>
  </cols>
  <sheetData>
    <row r="1" spans="1:2" x14ac:dyDescent="0.2">
      <c r="A1" s="44" t="s">
        <v>152</v>
      </c>
      <c r="B1" s="44" t="s">
        <v>153</v>
      </c>
    </row>
    <row r="2" spans="1:2" x14ac:dyDescent="0.2">
      <c r="A2" s="45" t="s">
        <v>154</v>
      </c>
      <c r="B2" s="46">
        <v>23</v>
      </c>
    </row>
    <row r="3" spans="1:2" x14ac:dyDescent="0.2">
      <c r="A3" s="45" t="s">
        <v>155</v>
      </c>
      <c r="B3" t="s">
        <v>156</v>
      </c>
    </row>
    <row r="4" spans="1:2" x14ac:dyDescent="0.2">
      <c r="A4" s="45" t="s">
        <v>109</v>
      </c>
      <c r="B4" t="s">
        <v>157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2"/>
  <sheetViews>
    <sheetView tabSelected="1" workbookViewId="0">
      <selection sqref="A1:J1"/>
    </sheetView>
  </sheetViews>
  <sheetFormatPr defaultRowHeight="15" x14ac:dyDescent="0.2"/>
  <cols>
    <col min="1" max="1" width="43.98828125" customWidth="1"/>
    <col min="2" max="2" width="22.05859375" customWidth="1"/>
    <col min="3" max="8" width="20.04296875" customWidth="1"/>
    <col min="9" max="10" width="16.0078125" customWidth="1"/>
  </cols>
  <sheetData>
    <row r="1" spans="1:10" ht="18.75" x14ac:dyDescent="0.2">
      <c r="A1" s="65" t="s">
        <v>158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27.75" x14ac:dyDescent="0.2">
      <c r="A2" s="53" t="s">
        <v>159</v>
      </c>
      <c r="B2" s="53"/>
      <c r="C2" s="53"/>
      <c r="D2" s="53"/>
      <c r="E2" s="53"/>
      <c r="F2" s="53"/>
      <c r="G2" s="53"/>
      <c r="H2" s="53"/>
      <c r="I2" s="53"/>
      <c r="J2" s="53"/>
    </row>
    <row r="4" spans="1:10" x14ac:dyDescent="0.2">
      <c r="A4" s="44" t="s">
        <v>160</v>
      </c>
      <c r="B4" s="44" t="s">
        <v>153</v>
      </c>
    </row>
    <row r="5" spans="1:10" x14ac:dyDescent="0.2">
      <c r="A5" s="45" t="s">
        <v>161</v>
      </c>
      <c r="B5" s="47">
        <f>'Sucty projekt'!H8</f>
        <v>914368.17391304346</v>
      </c>
    </row>
    <row r="6" spans="1:10" x14ac:dyDescent="0.2">
      <c r="A6" s="45" t="s">
        <v>162</v>
      </c>
      <c r="B6" s="47">
        <f>'Sucty projekt'!F8</f>
        <v>393971.82608695654</v>
      </c>
    </row>
    <row r="7" spans="1:10" x14ac:dyDescent="0.2">
      <c r="A7" s="45" t="s">
        <v>163</v>
      </c>
      <c r="B7" s="47">
        <f>'Sucty projekt'!G8</f>
        <v>446793.77391304349</v>
      </c>
    </row>
    <row r="8" spans="1:10" x14ac:dyDescent="0.2">
      <c r="A8" s="45" t="s">
        <v>164</v>
      </c>
      <c r="B8" s="47">
        <f>'Sucty projekt'!C8</f>
        <v>1308340</v>
      </c>
    </row>
    <row r="9" spans="1:10" x14ac:dyDescent="0.2">
      <c r="A9" s="45" t="s">
        <v>165</v>
      </c>
      <c r="B9" s="47">
        <f>'Sucty projekt'!D8</f>
        <v>120252.4</v>
      </c>
    </row>
    <row r="10" spans="1:10" x14ac:dyDescent="0.2">
      <c r="A10" s="45" t="s">
        <v>166</v>
      </c>
      <c r="B10" s="47">
        <f>'Sucty projekt'!E8</f>
        <v>1188087.6000000001</v>
      </c>
    </row>
    <row r="11" spans="1:10" x14ac:dyDescent="0.2">
      <c r="A11" s="45" t="s">
        <v>93</v>
      </c>
      <c r="B11">
        <f>'Sucty projekt'!I8</f>
        <v>53</v>
      </c>
    </row>
    <row r="12" spans="1:10" x14ac:dyDescent="0.2">
      <c r="A12" s="45" t="s">
        <v>167</v>
      </c>
      <c r="B12">
        <f>'Sucty projekt'!J8</f>
        <v>2</v>
      </c>
    </row>
    <row r="13" spans="1:10" x14ac:dyDescent="0.2">
      <c r="A13" s="45" t="s">
        <v>168</v>
      </c>
      <c r="B13" s="46">
        <f>Nastavenia!$B$2</f>
        <v>23</v>
      </c>
    </row>
    <row r="15" spans="1:10" ht="27.75" x14ac:dyDescent="0.2">
      <c r="A15" s="44" t="s">
        <v>106</v>
      </c>
      <c r="B15" s="44" t="s">
        <v>116</v>
      </c>
      <c r="C15" s="44" t="s">
        <v>169</v>
      </c>
      <c r="D15" s="44" t="s">
        <v>98</v>
      </c>
      <c r="E15" s="44" t="s">
        <v>170</v>
      </c>
      <c r="F15" s="44" t="s">
        <v>101</v>
      </c>
      <c r="G15" s="44" t="s">
        <v>100</v>
      </c>
      <c r="H15" s="44" t="s">
        <v>171</v>
      </c>
      <c r="I15" s="44" t="s">
        <v>172</v>
      </c>
      <c r="J15" s="44" t="s">
        <v>173</v>
      </c>
    </row>
    <row r="16" spans="1:10" x14ac:dyDescent="0.2">
      <c r="A16" t="str">
        <f>'Sucty projekt'!A2</f>
        <v>Konekt-ED</v>
      </c>
      <c r="B16" t="str">
        <f>'Sucty projekt'!B2</f>
        <v>ČR</v>
      </c>
      <c r="C16" s="47">
        <f>'Sucty projekt'!C2</f>
        <v>253815.99999999997</v>
      </c>
      <c r="D16" s="47">
        <f>'Sucty projekt'!D2</f>
        <v>39824.29</v>
      </c>
      <c r="E16" s="47">
        <f>'Sucty projekt'!E2</f>
        <v>213991.71</v>
      </c>
      <c r="F16" s="47">
        <f>'Sucty projekt'!F2</f>
        <v>117705.32173913045</v>
      </c>
      <c r="G16" s="47">
        <f>'Sucty projekt'!G2</f>
        <v>136110.67826086958</v>
      </c>
      <c r="H16" s="47">
        <f>'Sucty projekt'!H2</f>
        <v>136110.67826086958</v>
      </c>
      <c r="I16">
        <f>'Sucty projekt'!I2</f>
        <v>11</v>
      </c>
      <c r="J16">
        <f>'Sucty projekt'!J2</f>
        <v>2</v>
      </c>
    </row>
    <row r="17" spans="1:10" x14ac:dyDescent="0.2">
      <c r="A17" t="str">
        <f>'Sucty projekt'!A3</f>
        <v>Biodiverzita</v>
      </c>
      <c r="B17" t="str">
        <f>'Sucty projekt'!B3</f>
        <v>ČR</v>
      </c>
      <c r="C17" s="47">
        <f>'Sucty projekt'!C3</f>
        <v>342888.80000000005</v>
      </c>
      <c r="D17" s="47">
        <f>'Sucty projekt'!D3</f>
        <v>18809.98</v>
      </c>
      <c r="E17" s="47">
        <f>'Sucty projekt'!E3</f>
        <v>324078.82000000007</v>
      </c>
      <c r="F17" s="47">
        <f>'Sucty projekt'!F3</f>
        <v>168246.88695652175</v>
      </c>
      <c r="G17" s="47">
        <f>'Sucty projekt'!G3</f>
        <v>174641.91304347827</v>
      </c>
      <c r="H17" s="47">
        <f>'Sucty projekt'!H3</f>
        <v>174641.91304347827</v>
      </c>
      <c r="I17">
        <f>'Sucty projekt'!I3</f>
        <v>9</v>
      </c>
      <c r="J17">
        <f>'Sucty projekt'!J3</f>
        <v>0</v>
      </c>
    </row>
    <row r="18" spans="1:10" x14ac:dyDescent="0.2">
      <c r="A18" t="str">
        <f>'Sucty projekt'!A4</f>
        <v>Cesty časom</v>
      </c>
      <c r="B18" t="str">
        <f>'Sucty projekt'!B4</f>
        <v>ČR</v>
      </c>
      <c r="C18" s="47">
        <f>'Sucty projekt'!C4</f>
        <v>244060.80000000002</v>
      </c>
      <c r="D18" s="47">
        <f>'Sucty projekt'!D4</f>
        <v>61618.13</v>
      </c>
      <c r="E18" s="47">
        <f>'Sucty projekt'!E4</f>
        <v>182442.67000000004</v>
      </c>
      <c r="F18" s="47">
        <f>'Sucty projekt'!F4</f>
        <v>108019.61739130436</v>
      </c>
      <c r="G18" s="47">
        <f>'Sucty projekt'!G4</f>
        <v>136041.18260869564</v>
      </c>
      <c r="H18" s="47">
        <f>'Sucty projekt'!H4</f>
        <v>136041.18260869564</v>
      </c>
      <c r="I18">
        <f>'Sucty projekt'!I4</f>
        <v>8</v>
      </c>
      <c r="J18">
        <f>'Sucty projekt'!J4</f>
        <v>0</v>
      </c>
    </row>
    <row r="19" spans="1:10" x14ac:dyDescent="0.2">
      <c r="A19" t="str">
        <f>'Sucty projekt'!A5</f>
        <v>Konekt-ED</v>
      </c>
      <c r="B19" t="str">
        <f>'Sucty projekt'!B5</f>
        <v>TUC/SR</v>
      </c>
      <c r="C19" s="47">
        <f>'Sucty projekt'!C5</f>
        <v>160320.00000000003</v>
      </c>
      <c r="D19" s="47">
        <f>'Sucty projekt'!D5</f>
        <v>0</v>
      </c>
      <c r="E19" s="47">
        <f>'Sucty projekt'!E5</f>
        <v>160320.00000000003</v>
      </c>
      <c r="F19" s="47">
        <f>'Sucty projekt'!F5</f>
        <v>0</v>
      </c>
      <c r="G19" s="47">
        <f>'Sucty projekt'!G5</f>
        <v>0</v>
      </c>
      <c r="H19" s="47">
        <f>'Sucty projekt'!H5</f>
        <v>160320.00000000003</v>
      </c>
      <c r="I19">
        <f>'Sucty projekt'!I5</f>
        <v>11</v>
      </c>
      <c r="J19">
        <f>'Sucty projekt'!J5</f>
        <v>0</v>
      </c>
    </row>
    <row r="20" spans="1:10" x14ac:dyDescent="0.2">
      <c r="A20" t="str">
        <f>'Sucty projekt'!A6</f>
        <v>Biodiverzita</v>
      </c>
      <c r="B20" t="str">
        <f>'Sucty projekt'!B6</f>
        <v>TUC/SR</v>
      </c>
      <c r="C20" s="47">
        <f>'Sucty projekt'!C6</f>
        <v>307254.39999999997</v>
      </c>
      <c r="D20" s="47">
        <f>'Sucty projekt'!D6</f>
        <v>0</v>
      </c>
      <c r="E20" s="47">
        <f>'Sucty projekt'!E6</f>
        <v>307254.39999999997</v>
      </c>
      <c r="F20" s="47">
        <f>'Sucty projekt'!F6</f>
        <v>0</v>
      </c>
      <c r="G20" s="47">
        <f>'Sucty projekt'!G6</f>
        <v>0</v>
      </c>
      <c r="H20" s="47">
        <f>'Sucty projekt'!H6</f>
        <v>307254.39999999997</v>
      </c>
      <c r="I20">
        <f>'Sucty projekt'!I6</f>
        <v>14</v>
      </c>
      <c r="J20">
        <f>'Sucty projekt'!J6</f>
        <v>0</v>
      </c>
    </row>
    <row r="21" spans="1:10" x14ac:dyDescent="0.2">
      <c r="C21" s="47"/>
      <c r="D21" s="47"/>
      <c r="E21" s="47"/>
      <c r="F21" s="47"/>
      <c r="G21" s="47"/>
      <c r="H21" s="47"/>
    </row>
    <row r="22" spans="1:10" x14ac:dyDescent="0.2">
      <c r="A22" s="45" t="s">
        <v>151</v>
      </c>
      <c r="B22" s="45"/>
      <c r="C22" s="49">
        <f>'Sucty projekt'!C8</f>
        <v>1308340</v>
      </c>
      <c r="D22" s="49">
        <f>'Sucty projekt'!D8</f>
        <v>120252.4</v>
      </c>
      <c r="E22" s="49">
        <f>'Sucty projekt'!E8</f>
        <v>1188087.6000000001</v>
      </c>
      <c r="F22" s="49">
        <f>'Sucty projekt'!F8</f>
        <v>393971.82608695654</v>
      </c>
      <c r="G22" s="49">
        <f>'Sucty projekt'!G8</f>
        <v>446793.77391304349</v>
      </c>
      <c r="H22" s="49">
        <f>'Sucty projekt'!H8</f>
        <v>914368.17391304346</v>
      </c>
      <c r="I22" s="45">
        <f>'Sucty projekt'!I8</f>
        <v>53</v>
      </c>
      <c r="J22" s="45">
        <f>'Sucty projekt'!J8</f>
        <v>2</v>
      </c>
    </row>
  </sheetData>
  <mergeCells count="1">
    <mergeCell ref="A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4"/>
  <sheetViews>
    <sheetView workbookViewId="0">
      <selection sqref="A1:N1"/>
    </sheetView>
  </sheetViews>
  <sheetFormatPr defaultRowHeight="15" x14ac:dyDescent="0.2"/>
  <cols>
    <col min="1" max="1" width="27.98046875" customWidth="1"/>
    <col min="2" max="2" width="18.0234375" customWidth="1"/>
    <col min="3" max="3" width="41.96875" customWidth="1"/>
    <col min="4" max="4" width="13.98828125" customWidth="1"/>
    <col min="5" max="6" width="18.0234375" customWidth="1"/>
    <col min="7" max="7" width="16.0078125" customWidth="1"/>
    <col min="8" max="11" width="18.0234375" customWidth="1"/>
    <col min="12" max="12" width="13.98828125" customWidth="1"/>
    <col min="13" max="13" width="46.00390625" customWidth="1"/>
    <col min="14" max="14" width="27.98046875" customWidth="1"/>
  </cols>
  <sheetData>
    <row r="1" spans="1:14" ht="14.1" customHeight="1" x14ac:dyDescent="0.2">
      <c r="A1" s="66" t="s">
        <v>174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21" customHeight="1" x14ac:dyDescent="0.2">
      <c r="A2" s="67" t="s">
        <v>175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4" spans="1:14" ht="12" customHeight="1" x14ac:dyDescent="0.2">
      <c r="A4" s="38" t="s">
        <v>160</v>
      </c>
      <c r="B4" s="38" t="s">
        <v>153</v>
      </c>
      <c r="C4" s="58"/>
      <c r="D4" s="38" t="s">
        <v>106</v>
      </c>
      <c r="E4" s="38" t="s">
        <v>101</v>
      </c>
      <c r="F4" s="38" t="s">
        <v>98</v>
      </c>
      <c r="G4" s="38" t="s">
        <v>176</v>
      </c>
      <c r="H4" s="38" t="s">
        <v>177</v>
      </c>
    </row>
    <row r="5" spans="1:14" ht="12" customHeight="1" x14ac:dyDescent="0.2">
      <c r="A5" s="55" t="s">
        <v>162</v>
      </c>
      <c r="B5" s="59">
        <f>SUM(H13:H24)</f>
        <v>393971.82608695648</v>
      </c>
      <c r="C5" s="58"/>
      <c r="D5" s="55" t="s">
        <v>110</v>
      </c>
      <c r="E5" s="59">
        <v>117705.32173913044</v>
      </c>
      <c r="F5" s="59">
        <v>39824.29</v>
      </c>
      <c r="G5" s="59">
        <v>77881.031739130442</v>
      </c>
      <c r="H5" s="60">
        <v>3</v>
      </c>
    </row>
    <row r="6" spans="1:14" ht="12" customHeight="1" x14ac:dyDescent="0.2">
      <c r="A6" s="55" t="s">
        <v>178</v>
      </c>
      <c r="B6" s="59">
        <f>SUM(I13:I24)</f>
        <v>120252.4</v>
      </c>
      <c r="C6" s="58"/>
      <c r="D6" s="55" t="s">
        <v>138</v>
      </c>
      <c r="E6" s="59">
        <v>168246.88695652178</v>
      </c>
      <c r="F6" s="59">
        <v>18809.98</v>
      </c>
      <c r="G6" s="59">
        <v>149436.90695652174</v>
      </c>
      <c r="H6" s="60">
        <v>6</v>
      </c>
    </row>
    <row r="7" spans="1:14" ht="12" customHeight="1" x14ac:dyDescent="0.2">
      <c r="A7" s="55" t="s">
        <v>179</v>
      </c>
      <c r="B7" s="59">
        <f>SUM(J13:J24)</f>
        <v>273719.42608695652</v>
      </c>
      <c r="C7" s="58"/>
      <c r="D7" s="55" t="s">
        <v>141</v>
      </c>
      <c r="E7" s="59">
        <v>108019.61739130435</v>
      </c>
      <c r="F7" s="59">
        <v>61618.13</v>
      </c>
      <c r="G7" s="59">
        <v>46401.487391304356</v>
      </c>
      <c r="H7" s="60">
        <v>3</v>
      </c>
    </row>
    <row r="8" spans="1:14" ht="12" customHeight="1" x14ac:dyDescent="0.2">
      <c r="A8" s="55" t="s">
        <v>180</v>
      </c>
      <c r="B8" s="61">
        <f>IFERROR(B6/B5,0)</f>
        <v>0.305230963326444</v>
      </c>
      <c r="C8" s="58"/>
      <c r="D8" s="55" t="s">
        <v>151</v>
      </c>
      <c r="E8" s="59">
        <v>393971.82608695654</v>
      </c>
      <c r="F8" s="59">
        <v>120252.4</v>
      </c>
      <c r="G8" s="59">
        <v>273719.42608695652</v>
      </c>
      <c r="H8" s="60">
        <v>12</v>
      </c>
    </row>
    <row r="9" spans="1:14" ht="12" customHeight="1" x14ac:dyDescent="0.2">
      <c r="A9" s="55" t="s">
        <v>181</v>
      </c>
      <c r="B9" s="60">
        <f>COUNTA(C13:C24)</f>
        <v>12</v>
      </c>
      <c r="C9" s="58"/>
      <c r="D9" s="58"/>
      <c r="E9" s="58"/>
      <c r="F9" s="58"/>
      <c r="G9" s="58"/>
      <c r="H9" s="58"/>
    </row>
    <row r="12" spans="1:14" ht="19.149999999999999" customHeight="1" x14ac:dyDescent="0.2">
      <c r="A12" s="54" t="s">
        <v>106</v>
      </c>
      <c r="B12" s="54" t="s">
        <v>116</v>
      </c>
      <c r="C12" s="54" t="s">
        <v>107</v>
      </c>
      <c r="D12" s="54" t="s">
        <v>182</v>
      </c>
      <c r="E12" s="54" t="s">
        <v>183</v>
      </c>
      <c r="F12" s="54" t="s">
        <v>184</v>
      </c>
      <c r="G12" s="54" t="s">
        <v>129</v>
      </c>
      <c r="H12" s="54" t="s">
        <v>101</v>
      </c>
      <c r="I12" s="54" t="s">
        <v>185</v>
      </c>
      <c r="J12" s="54" t="s">
        <v>186</v>
      </c>
      <c r="K12" s="54" t="s">
        <v>187</v>
      </c>
      <c r="L12" s="54" t="s">
        <v>132</v>
      </c>
      <c r="M12" s="54" t="s">
        <v>188</v>
      </c>
      <c r="N12" s="54" t="s">
        <v>131</v>
      </c>
    </row>
    <row r="13" spans="1:14" ht="16.149999999999999" customHeight="1" x14ac:dyDescent="0.2">
      <c r="A13" s="34" t="s">
        <v>110</v>
      </c>
      <c r="B13" s="34" t="s">
        <v>135</v>
      </c>
      <c r="C13" s="34" t="s">
        <v>12</v>
      </c>
      <c r="D13" s="57">
        <v>3840</v>
      </c>
      <c r="E13" s="57">
        <v>3840</v>
      </c>
      <c r="F13" s="57">
        <v>24</v>
      </c>
      <c r="G13" s="56">
        <v>60748.800000000003</v>
      </c>
      <c r="H13" s="56">
        <v>60748.800000000003</v>
      </c>
      <c r="I13" s="56">
        <v>30152.92</v>
      </c>
      <c r="J13" s="56">
        <v>30595.880000000005</v>
      </c>
      <c r="K13" s="56">
        <v>0</v>
      </c>
      <c r="L13" s="34" t="s">
        <v>137</v>
      </c>
      <c r="M13" s="34" t="s">
        <v>189</v>
      </c>
      <c r="N13" s="34" t="s">
        <v>190</v>
      </c>
    </row>
    <row r="14" spans="1:14" ht="16.149999999999999" customHeight="1" x14ac:dyDescent="0.2">
      <c r="A14" s="34" t="s">
        <v>110</v>
      </c>
      <c r="B14" s="34" t="s">
        <v>135</v>
      </c>
      <c r="C14" s="34" t="s">
        <v>27</v>
      </c>
      <c r="D14" s="57">
        <v>1920</v>
      </c>
      <c r="E14" s="57">
        <v>1593.317722038481</v>
      </c>
      <c r="F14" s="57">
        <v>9.9582357627405056</v>
      </c>
      <c r="G14" s="56">
        <v>34579.199999999997</v>
      </c>
      <c r="H14" s="56">
        <v>28695.652173913044</v>
      </c>
      <c r="I14" s="56">
        <v>8932.9599999999991</v>
      </c>
      <c r="J14" s="56">
        <v>19762.692173913045</v>
      </c>
      <c r="K14" s="56">
        <v>5883.5478260869559</v>
      </c>
      <c r="L14" s="34" t="s">
        <v>137</v>
      </c>
      <c r="M14" s="34" t="s">
        <v>191</v>
      </c>
      <c r="N14" s="34" t="s">
        <v>136</v>
      </c>
    </row>
    <row r="15" spans="1:14" ht="16.149999999999999" customHeight="1" x14ac:dyDescent="0.2">
      <c r="A15" s="34" t="s">
        <v>110</v>
      </c>
      <c r="B15" s="34" t="s">
        <v>135</v>
      </c>
      <c r="C15" s="34" t="s">
        <v>30</v>
      </c>
      <c r="D15" s="57">
        <v>1920</v>
      </c>
      <c r="E15" s="57">
        <v>1569.1765444318373</v>
      </c>
      <c r="F15" s="57">
        <v>9.8073534026989826</v>
      </c>
      <c r="G15" s="56">
        <v>34579.199999999997</v>
      </c>
      <c r="H15" s="56">
        <v>28260.869565217392</v>
      </c>
      <c r="I15" s="56">
        <v>738.41</v>
      </c>
      <c r="J15" s="56">
        <v>27522.459565217392</v>
      </c>
      <c r="K15" s="56">
        <v>6318.3304347826079</v>
      </c>
      <c r="L15" s="34" t="s">
        <v>137</v>
      </c>
      <c r="M15" s="34" t="s">
        <v>192</v>
      </c>
      <c r="N15" s="34" t="s">
        <v>136</v>
      </c>
    </row>
    <row r="16" spans="1:14" ht="16.149999999999999" customHeight="1" x14ac:dyDescent="0.2">
      <c r="A16" s="34" t="s">
        <v>138</v>
      </c>
      <c r="B16" s="34" t="s">
        <v>135</v>
      </c>
      <c r="C16" s="34" t="s">
        <v>43</v>
      </c>
      <c r="D16" s="57">
        <v>3440</v>
      </c>
      <c r="E16" s="57">
        <v>1451.5084522453719</v>
      </c>
      <c r="F16" s="57">
        <v>9.0719278265335745</v>
      </c>
      <c r="G16" s="56">
        <v>66976.800000000003</v>
      </c>
      <c r="H16" s="56">
        <v>28260.869565217392</v>
      </c>
      <c r="I16" s="56">
        <v>0</v>
      </c>
      <c r="J16" s="56">
        <v>28260.869565217392</v>
      </c>
      <c r="K16" s="56">
        <v>38715.930434782618</v>
      </c>
      <c r="L16" s="34" t="s">
        <v>140</v>
      </c>
      <c r="M16" s="34" t="s">
        <v>193</v>
      </c>
      <c r="N16" s="34" t="s">
        <v>139</v>
      </c>
    </row>
    <row r="17" spans="1:14" ht="16.149999999999999" customHeight="1" x14ac:dyDescent="0.2">
      <c r="A17" s="34" t="s">
        <v>138</v>
      </c>
      <c r="B17" s="34" t="s">
        <v>135</v>
      </c>
      <c r="C17" s="34" t="s">
        <v>35</v>
      </c>
      <c r="D17" s="57">
        <v>1920</v>
      </c>
      <c r="E17" s="57">
        <v>1469.3731716576226</v>
      </c>
      <c r="F17" s="57">
        <v>9.1835823228601416</v>
      </c>
      <c r="G17" s="56">
        <v>37382.400000000001</v>
      </c>
      <c r="H17" s="56">
        <v>28608.695652173912</v>
      </c>
      <c r="I17" s="56">
        <v>0</v>
      </c>
      <c r="J17" s="56">
        <v>28608.695652173912</v>
      </c>
      <c r="K17" s="56">
        <v>8773.7043478260894</v>
      </c>
      <c r="L17" s="34" t="s">
        <v>140</v>
      </c>
      <c r="M17" s="34" t="s">
        <v>194</v>
      </c>
      <c r="N17" s="34" t="s">
        <v>139</v>
      </c>
    </row>
    <row r="18" spans="1:14" ht="16.149999999999999" customHeight="1" x14ac:dyDescent="0.2">
      <c r="A18" s="34" t="s">
        <v>138</v>
      </c>
      <c r="B18" s="34" t="s">
        <v>135</v>
      </c>
      <c r="C18" s="34" t="s">
        <v>49</v>
      </c>
      <c r="D18" s="57">
        <v>960</v>
      </c>
      <c r="E18" s="57">
        <v>245.63989191844757</v>
      </c>
      <c r="F18" s="57">
        <v>1.5352493244902974</v>
      </c>
      <c r="G18" s="56">
        <v>18691.2</v>
      </c>
      <c r="H18" s="56">
        <v>4782.608695652174</v>
      </c>
      <c r="I18" s="56">
        <v>0</v>
      </c>
      <c r="J18" s="56">
        <v>4782.608695652174</v>
      </c>
      <c r="K18" s="56">
        <v>13908.591304347827</v>
      </c>
      <c r="L18" s="34" t="s">
        <v>140</v>
      </c>
      <c r="M18" s="34" t="s">
        <v>195</v>
      </c>
      <c r="N18" s="34" t="s">
        <v>139</v>
      </c>
    </row>
    <row r="19" spans="1:14" ht="16.149999999999999" customHeight="1" x14ac:dyDescent="0.2">
      <c r="A19" s="34" t="s">
        <v>138</v>
      </c>
      <c r="B19" s="34" t="s">
        <v>135</v>
      </c>
      <c r="C19" s="34" t="s">
        <v>45</v>
      </c>
      <c r="D19" s="57">
        <v>1920</v>
      </c>
      <c r="E19" s="57">
        <v>1228.1994595922379</v>
      </c>
      <c r="F19" s="57">
        <v>7.6762466224514867</v>
      </c>
      <c r="G19" s="56">
        <v>37382.400000000001</v>
      </c>
      <c r="H19" s="56">
        <v>23913.043478260868</v>
      </c>
      <c r="I19" s="56">
        <v>0</v>
      </c>
      <c r="J19" s="56">
        <v>23913.043478260868</v>
      </c>
      <c r="K19" s="56">
        <v>13469.356521739133</v>
      </c>
      <c r="L19" s="34" t="s">
        <v>140</v>
      </c>
      <c r="M19" s="34" t="s">
        <v>196</v>
      </c>
      <c r="N19" s="34" t="s">
        <v>139</v>
      </c>
    </row>
    <row r="20" spans="1:14" ht="16.149999999999999" customHeight="1" x14ac:dyDescent="0.2">
      <c r="A20" s="34" t="s">
        <v>138</v>
      </c>
      <c r="B20" s="34" t="s">
        <v>135</v>
      </c>
      <c r="C20" s="34" t="s">
        <v>40</v>
      </c>
      <c r="D20" s="57">
        <v>3440</v>
      </c>
      <c r="E20" s="57">
        <v>3440</v>
      </c>
      <c r="F20" s="57">
        <v>21.5</v>
      </c>
      <c r="G20" s="56">
        <v>54420.800000000003</v>
      </c>
      <c r="H20" s="56">
        <v>54420.800000000003</v>
      </c>
      <c r="I20" s="56">
        <v>18809.98</v>
      </c>
      <c r="J20" s="56">
        <v>35610.820000000007</v>
      </c>
      <c r="K20" s="56">
        <v>0</v>
      </c>
      <c r="L20" s="34" t="s">
        <v>140</v>
      </c>
      <c r="M20" s="34" t="s">
        <v>189</v>
      </c>
      <c r="N20" s="34" t="s">
        <v>190</v>
      </c>
    </row>
    <row r="21" spans="1:14" ht="16.149999999999999" customHeight="1" x14ac:dyDescent="0.2">
      <c r="A21" s="34" t="s">
        <v>138</v>
      </c>
      <c r="B21" s="34" t="s">
        <v>135</v>
      </c>
      <c r="C21" s="34" t="s">
        <v>38</v>
      </c>
      <c r="D21" s="57">
        <v>1920</v>
      </c>
      <c r="E21" s="57">
        <v>1569.1765444318373</v>
      </c>
      <c r="F21" s="57">
        <v>9.8073534026989826</v>
      </c>
      <c r="G21" s="56">
        <v>34579.199999999997</v>
      </c>
      <c r="H21" s="56">
        <v>28260.869565217392</v>
      </c>
      <c r="I21" s="56">
        <v>0</v>
      </c>
      <c r="J21" s="56">
        <v>28260.869565217392</v>
      </c>
      <c r="K21" s="56">
        <v>6318.3304347826079</v>
      </c>
      <c r="L21" s="34" t="s">
        <v>140</v>
      </c>
      <c r="M21" s="34" t="s">
        <v>197</v>
      </c>
      <c r="N21" s="34" t="s">
        <v>139</v>
      </c>
    </row>
    <row r="22" spans="1:14" ht="16.149999999999999" customHeight="1" x14ac:dyDescent="0.2">
      <c r="A22" s="34" t="s">
        <v>141</v>
      </c>
      <c r="B22" s="34" t="s">
        <v>135</v>
      </c>
      <c r="C22" s="34" t="s">
        <v>54</v>
      </c>
      <c r="D22" s="57">
        <v>1920</v>
      </c>
      <c r="E22" s="57">
        <v>1920</v>
      </c>
      <c r="F22" s="57">
        <v>12</v>
      </c>
      <c r="G22" s="56">
        <v>27705.599999999999</v>
      </c>
      <c r="H22" s="56">
        <v>27705.599999999999</v>
      </c>
      <c r="I22" s="56">
        <v>18176.03</v>
      </c>
      <c r="J22" s="56">
        <v>9529.57</v>
      </c>
      <c r="K22" s="56">
        <v>0</v>
      </c>
      <c r="L22" s="34" t="s">
        <v>142</v>
      </c>
      <c r="M22" s="34" t="s">
        <v>198</v>
      </c>
      <c r="N22" s="34" t="s">
        <v>190</v>
      </c>
    </row>
    <row r="23" spans="1:14" ht="16.149999999999999" customHeight="1" x14ac:dyDescent="0.2">
      <c r="A23" s="34" t="s">
        <v>141</v>
      </c>
      <c r="B23" s="34" t="s">
        <v>135</v>
      </c>
      <c r="C23" s="34" t="s">
        <v>53</v>
      </c>
      <c r="D23" s="57">
        <v>3840</v>
      </c>
      <c r="E23" s="57">
        <v>3840</v>
      </c>
      <c r="F23" s="57">
        <v>24</v>
      </c>
      <c r="G23" s="56">
        <v>60748.800000000003</v>
      </c>
      <c r="H23" s="56">
        <v>60748.800000000003</v>
      </c>
      <c r="I23" s="56">
        <v>43442.1</v>
      </c>
      <c r="J23" s="56">
        <v>17306.700000000004</v>
      </c>
      <c r="K23" s="56">
        <v>0</v>
      </c>
      <c r="L23" s="34" t="s">
        <v>142</v>
      </c>
      <c r="M23" s="34" t="s">
        <v>189</v>
      </c>
      <c r="N23" s="34" t="s">
        <v>190</v>
      </c>
    </row>
    <row r="24" spans="1:14" ht="16.149999999999999" customHeight="1" x14ac:dyDescent="0.2">
      <c r="A24" s="34" t="s">
        <v>141</v>
      </c>
      <c r="B24" s="34" t="s">
        <v>135</v>
      </c>
      <c r="C24" s="34" t="s">
        <v>56</v>
      </c>
      <c r="D24" s="57">
        <v>1920</v>
      </c>
      <c r="E24" s="57">
        <v>1086.3529922989642</v>
      </c>
      <c r="F24" s="57">
        <v>6.7897062018685261</v>
      </c>
      <c r="G24" s="56">
        <v>34579.199999999997</v>
      </c>
      <c r="H24" s="56">
        <v>19565.217391304348</v>
      </c>
      <c r="I24" s="56">
        <v>0</v>
      </c>
      <c r="J24" s="56">
        <v>19565.217391304348</v>
      </c>
      <c r="K24" s="56">
        <v>15013.982608695651</v>
      </c>
      <c r="L24" s="34" t="s">
        <v>142</v>
      </c>
      <c r="M24" s="34" t="s">
        <v>199</v>
      </c>
      <c r="N24" s="34" t="s">
        <v>139</v>
      </c>
    </row>
  </sheetData>
  <mergeCells count="2">
    <mergeCell ref="A1:N1"/>
    <mergeCell ref="A2:N2"/>
  </mergeCells>
  <conditionalFormatting sqref="I13:I24">
    <cfRule type="dataBar" priority="1">
      <dataBar>
        <cfvo type="min"/>
        <cfvo type="max"/>
        <color rgb="FF60A5FA"/>
      </dataBar>
    </cfRule>
    <cfRule type="dataBar" priority="3">
      <dataBar>
        <cfvo type="min"/>
        <cfvo type="max"/>
        <color rgb="FF60A5FA"/>
      </dataBar>
      <extLst>
        <ext xmlns:x14="http://schemas.microsoft.com/office/spreadsheetml/2009/9/main" uri="{B025F937-C7B1-47D3-B67F-A62EFF666E3E}">
          <x14:id>{3BB269C6-A417-917D-7084-F9F3E136B6E9}</x14:id>
        </ext>
      </extLst>
    </cfRule>
  </conditionalFormatting>
  <conditionalFormatting sqref="J13:J24">
    <cfRule type="dataBar" priority="2">
      <dataBar>
        <cfvo type="min"/>
        <cfvo type="max"/>
        <color rgb="FF34D399"/>
      </dataBar>
    </cfRule>
    <cfRule type="dataBar" priority="4">
      <dataBar>
        <cfvo type="min"/>
        <cfvo type="max"/>
        <color rgb="FF34D399"/>
      </dataBar>
      <extLst>
        <ext xmlns:x14="http://schemas.microsoft.com/office/spreadsheetml/2009/9/main" uri="{B025F937-C7B1-47D3-B67F-A62EFF666E3E}">
          <x14:id>{2AFB1321-9B07-AA19-BE98-0B19DBDDBD92}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BB269C6-A417-917D-7084-F9F3E136B6E9}">
            <x14:dataBar>
              <x14:cfvo type="min"/>
              <x14:cfvo type="max"/>
              <x14:negativeFillColor auto="1"/>
              <x14:axisColor auto="1"/>
            </x14:dataBar>
          </x14:cfRule>
          <xm:sqref>I13:I24</xm:sqref>
        </x14:conditionalFormatting>
        <x14:conditionalFormatting xmlns:xm="http://schemas.microsoft.com/office/excel/2006/main">
          <x14:cfRule type="dataBar" id="{2AFB1321-9B07-AA19-BE98-0B19DBDDBD92}">
            <x14:dataBar>
              <x14:cfvo type="min"/>
              <x14:cfvo type="max"/>
              <x14:negativeFillColor auto="1"/>
              <x14:axisColor auto="1"/>
            </x14:dataBar>
          </x14:cfRule>
          <xm:sqref>J13:J24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Hárky</vt:lpstr>
      </vt:variant>
      <vt:variant>
        <vt:i4>8</vt:i4>
      </vt:variant>
    </vt:vector>
  </HeadingPairs>
  <TitlesOfParts>
    <vt:vector size="8" baseType="lpstr">
      <vt:lpstr>List1</vt:lpstr>
      <vt:lpstr>Prehlad</vt:lpstr>
      <vt:lpstr>Na obsadenie</vt:lpstr>
      <vt:lpstr>Detail</vt:lpstr>
      <vt:lpstr>Sucty projekt</vt:lpstr>
      <vt:lpstr>Nastavenia</vt:lpstr>
      <vt:lpstr>Sumar spolu</vt:lpstr>
      <vt:lpstr>Planovane pozicie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jergus adam</dc:creator>
  <cp:lastModifiedBy>jergus adam</cp:lastModifiedBy>
  <dcterms:created xsi:type="dcterms:W3CDTF">2026-06-10T11:23:34Z</dcterms:created>
  <dcterms:modified xsi:type="dcterms:W3CDTF">2026-06-10T11:32:58Z</dcterms:modified>
</cp:coreProperties>
</file>